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vana\Documents\KLIJENTI\OPCINA JANJINA\2023\JEDNOSTAVNE NABAVE\ASFALTIRANJE\DON\"/>
    </mc:Choice>
  </mc:AlternateContent>
  <xr:revisionPtr revIDLastSave="0" documentId="13_ncr:1_{279FAE86-7BC6-448D-9EA3-A58A149ADB99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PONUDA" sheetId="16" r:id="rId1"/>
    <sheet name="Kalkulacija" sheetId="15" r:id="rId2"/>
    <sheet name="Analiza" sheetId="2" state="hidden" r:id="rId3"/>
    <sheet name="Cjenik" sheetId="3" state="hidden" r:id="rId4"/>
  </sheets>
  <externalReferences>
    <externalReference r:id="rId5"/>
    <externalReference r:id="rId6"/>
  </externalReferences>
  <definedNames>
    <definedName name="_xlnm._FilterDatabase" localSheetId="3" hidden="1">Cjenik!$A$1:$G$28</definedName>
    <definedName name="A">[1]Prodori!$B$3</definedName>
    <definedName name="B">[1]Prodori!$B$4</definedName>
    <definedName name="BOD" localSheetId="0">#REF!</definedName>
    <definedName name="BOD">#REF!</definedName>
    <definedName name="BODIC" localSheetId="0">#REF!</definedName>
    <definedName name="BODIC">#REF!</definedName>
    <definedName name="e">[1]Prodori!$B$19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frt" localSheetId="0">#REF!</definedName>
    <definedName name="frt">#REF!</definedName>
    <definedName name="k">[1]Prodori!$B$20</definedName>
    <definedName name="_xlnm.Print_Area" localSheetId="2">Analiza!$B$4:$D$24</definedName>
    <definedName name="_xlnm.Print_Area" localSheetId="0">PONUDA!$A$1:$F$89</definedName>
    <definedName name="Print_Area_MI" localSheetId="0">'[2]vodovod i odvodnja'!#REF!</definedName>
    <definedName name="Print_Area_MI">'[2]vodovod i odvodnja'!#REF!</definedName>
    <definedName name="rr" localSheetId="0">#REF!</definedName>
    <definedName name="rr">#REF!</definedName>
    <definedName name="ss" localSheetId="0">#REF!</definedName>
    <definedName name="ss">#REF!</definedName>
    <definedName name="TT" localSheetId="0">#REF!</definedName>
    <definedName name="TT">#REF!</definedName>
    <definedName name="VO" localSheetId="0">'[2]vodovod i odvodnja'!#REF!</definedName>
    <definedName name="VO">'[2]vodovod i odvodnja'!#REF!</definedName>
    <definedName name="WW" localSheetId="0">#REF!</definedName>
    <definedName name="WW">#REF!</definedName>
  </definedNames>
  <calcPr calcId="181029"/>
</workbook>
</file>

<file path=xl/calcChain.xml><?xml version="1.0" encoding="utf-8"?>
<calcChain xmlns="http://schemas.openxmlformats.org/spreadsheetml/2006/main">
  <c r="B46" i="16" l="1"/>
  <c r="B47" i="16"/>
  <c r="B48" i="16"/>
  <c r="F20" i="15"/>
  <c r="H8" i="15" s="1"/>
  <c r="H9" i="15" l="1"/>
  <c r="E3" i="15"/>
  <c r="I3" i="15" s="1"/>
  <c r="F76" i="16" l="1"/>
  <c r="F74" i="16"/>
  <c r="F75" i="16"/>
  <c r="F71" i="16"/>
  <c r="C4" i="15"/>
  <c r="G9" i="15" s="1"/>
  <c r="I9" i="15" s="1"/>
  <c r="C3" i="15"/>
  <c r="C2" i="15"/>
  <c r="G7" i="15" s="1"/>
  <c r="I7" i="15" s="1"/>
  <c r="G8" i="15" l="1"/>
  <c r="I8" i="15" s="1"/>
  <c r="I10" i="15"/>
  <c r="F77" i="16"/>
  <c r="F18" i="2" l="1"/>
  <c r="C18" i="2" l="1"/>
  <c r="C16" i="2"/>
  <c r="A14" i="2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C14" i="2" l="1"/>
  <c r="C20" i="2" s="1"/>
  <c r="C22" i="2" s="1"/>
  <c r="C24" i="2" s="1"/>
</calcChain>
</file>

<file path=xl/sharedStrings.xml><?xml version="1.0" encoding="utf-8"?>
<sst xmlns="http://schemas.openxmlformats.org/spreadsheetml/2006/main" count="219" uniqueCount="103">
  <si>
    <t>RB</t>
  </si>
  <si>
    <t>Opis stavke</t>
  </si>
  <si>
    <t>Jed. mjere</t>
  </si>
  <si>
    <t>Količina</t>
  </si>
  <si>
    <t>Iznos</t>
  </si>
  <si>
    <t>1.</t>
  </si>
  <si>
    <t>UKUPNO:</t>
  </si>
  <si>
    <r>
      <t>m</t>
    </r>
    <r>
      <rPr>
        <vertAlign val="superscript"/>
        <sz val="11"/>
        <rFont val="Arial"/>
        <family val="2"/>
        <charset val="238"/>
      </rPr>
      <t>2</t>
    </r>
  </si>
  <si>
    <t>2.</t>
  </si>
  <si>
    <t>Materijal&amp;Isporučitelj</t>
  </si>
  <si>
    <t>Materijal</t>
  </si>
  <si>
    <t>J.M.</t>
  </si>
  <si>
    <t>Nabavna cijena</t>
  </si>
  <si>
    <t>Osnovna cijena</t>
  </si>
  <si>
    <t>Popust</t>
  </si>
  <si>
    <t>Isporučitelj</t>
  </si>
  <si>
    <t>AB-8</t>
  </si>
  <si>
    <t>t</t>
  </si>
  <si>
    <t>KAPJA</t>
  </si>
  <si>
    <t>AB-11</t>
  </si>
  <si>
    <t>AB-11e</t>
  </si>
  <si>
    <t>AB-16</t>
  </si>
  <si>
    <t>AB-16e</t>
  </si>
  <si>
    <t>BNS-16</t>
  </si>
  <si>
    <t>BNS-22</t>
  </si>
  <si>
    <t>BNS-32</t>
  </si>
  <si>
    <t>BNHS-16</t>
  </si>
  <si>
    <t>RUDINE</t>
  </si>
  <si>
    <t>GLAVICE</t>
  </si>
  <si>
    <t>ISPORUČITELJ:</t>
  </si>
  <si>
    <t>MATERIJAL:</t>
  </si>
  <si>
    <t>kn/toni</t>
  </si>
  <si>
    <t>NABAVNA CIJENA:</t>
  </si>
  <si>
    <t>UDALJENOST OD GRADILIŠTA:</t>
  </si>
  <si>
    <t>km</t>
  </si>
  <si>
    <t>CJENA DOPREME:</t>
  </si>
  <si>
    <t>UGRADNJA:</t>
  </si>
  <si>
    <t>KOLIČINA:</t>
  </si>
  <si>
    <t>tona</t>
  </si>
  <si>
    <t>SA UVEĆANJEM:</t>
  </si>
  <si>
    <r>
      <t>kn/m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</si>
  <si>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>Debljina sloja (cm):</t>
  </si>
  <si>
    <t>STAVKA TROŠKOVNIKA</t>
  </si>
  <si>
    <t>14000 / 18</t>
  </si>
  <si>
    <t>Nedov prijedlog:</t>
  </si>
  <si>
    <t>3.</t>
  </si>
  <si>
    <t>Obračun po m2 uređenog sloja.</t>
  </si>
  <si>
    <t>REKAPITULACIJA</t>
  </si>
  <si>
    <t>Za ponuditelja:</t>
  </si>
  <si>
    <t>Planiranje</t>
  </si>
  <si>
    <t>Tampon</t>
  </si>
  <si>
    <t>Asfalt</t>
  </si>
  <si>
    <t>Radnja</t>
  </si>
  <si>
    <t>m2</t>
  </si>
  <si>
    <t>MARŽA</t>
  </si>
  <si>
    <t>ASFALT</t>
  </si>
  <si>
    <t>SVEUKUPNI TROŠKOVI:</t>
  </si>
  <si>
    <t>MARŽA (%):</t>
  </si>
  <si>
    <t>kn/m2</t>
  </si>
  <si>
    <t>kn/t</t>
  </si>
  <si>
    <t>Jed. cijena</t>
  </si>
  <si>
    <t>Strojno uređenje posteljice</t>
  </si>
  <si>
    <t>Tamponiranje</t>
  </si>
  <si>
    <t>Tampon d=10-15 cm</t>
  </si>
  <si>
    <t>Uređenje posteljice makadamske ceste</t>
  </si>
  <si>
    <t>m3</t>
  </si>
  <si>
    <t>KOLIČINA</t>
  </si>
  <si>
    <t>kn / t</t>
  </si>
  <si>
    <t>Asfalt BNS-16 u sloju d=6 cm</t>
  </si>
  <si>
    <t>debljina sloja MIN</t>
  </si>
  <si>
    <t>debljina sloja SREDNJA</t>
  </si>
  <si>
    <t>debljina sloja MAX</t>
  </si>
  <si>
    <r>
      <t xml:space="preserve">ODABRANO </t>
    </r>
    <r>
      <rPr>
        <sz val="11"/>
        <color indexed="8"/>
        <rFont val="Calibri"/>
        <family val="2"/>
      </rPr>
      <t>→</t>
    </r>
  </si>
  <si>
    <t xml:space="preserve">TAMPON </t>
  </si>
  <si>
    <t>0-64 mm</t>
  </si>
  <si>
    <t>0-32 mm</t>
  </si>
  <si>
    <t>Klakar</t>
  </si>
  <si>
    <t>Hotina</t>
  </si>
  <si>
    <t>Ragusa</t>
  </si>
  <si>
    <t>kn/m3</t>
  </si>
  <si>
    <t>Bager</t>
  </si>
  <si>
    <t>Valjak</t>
  </si>
  <si>
    <t>Kamion</t>
  </si>
  <si>
    <t>Poljski putevi - općina Janjina</t>
  </si>
  <si>
    <t xml:space="preserve">TROŠKOVNIK </t>
  </si>
  <si>
    <t xml:space="preserve">Nabava, prijevoz, te strojna ugradnja asfaltne mase, tipa asfalta AB 11 surf BIT50/70 AG4 M4 u sloju debljine, d=6 cm na pripremljenoj podlozi. </t>
  </si>
  <si>
    <t>Obračun po m2 stvarno položenog i ugrađenog asfaltnog sloja.</t>
  </si>
  <si>
    <t>Dogradnja tamponskog sloja od kamenog materijala (0-32 mm) u sloju debljine d=10-15 cm. Stavka obuhvaća nabavu, dopremu, razastiranje, profiliranje i zbijanje materijala.</t>
  </si>
  <si>
    <t>Obračun po m3 ugrađenog materijala.</t>
  </si>
  <si>
    <t>U Dubrovniku, 19.01.2023.</t>
  </si>
  <si>
    <t>Čišćenje i emulziranje površine postojećeg asfaltnog kolnka sa bitumenskom emulzijom prije asfaltiranja.</t>
  </si>
  <si>
    <t>Dionica: DRAČE-BRATKOVICE III</t>
  </si>
  <si>
    <t>Dionica: DRAČE-ULAZ</t>
  </si>
  <si>
    <t>Dionica: SRESER-LANIŠTE</t>
  </si>
  <si>
    <t>Jedinica mjere</t>
  </si>
  <si>
    <t>Jedinična cijena u eurima bez PDV-a</t>
  </si>
  <si>
    <t>Ukupna jedinična cijena u eurima bez PDV-a</t>
  </si>
  <si>
    <t>Tehničke specifikacije</t>
  </si>
  <si>
    <t>PDV: 25%</t>
  </si>
  <si>
    <t>UKUPNO bez PDV-a:</t>
  </si>
  <si>
    <t>SVEUKUPNO s PDV-om:</t>
  </si>
  <si>
    <r>
      <t xml:space="preserve">Predmet nabave: </t>
    </r>
    <r>
      <rPr>
        <sz val="12"/>
        <color indexed="8"/>
        <rFont val="Arial"/>
        <family val="2"/>
        <charset val="238"/>
      </rPr>
      <t>Radovi na uređenju i sanaciji prometnih površina i ulica u Općini Janjina</t>
    </r>
  </si>
  <si>
    <r>
      <t xml:space="preserve">Evidencijski broj nabave: </t>
    </r>
    <r>
      <rPr>
        <sz val="12"/>
        <color indexed="8"/>
        <rFont val="Arial"/>
        <family val="2"/>
        <charset val="238"/>
      </rPr>
      <t>JN-20/2023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</si>
</sst>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\-??\ _k_n_-;_-@_-"/>
    <numFmt numFmtId="165" formatCode="#,##0.000"/>
  </numFmts>
  <fonts count="45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23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000000"/>
      <name val="CRO_Swiss-Normal"/>
      <charset val="238"/>
    </font>
    <font>
      <b/>
      <sz val="10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1"/>
      <name val="Arial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u/>
      <sz val="9.35"/>
      <color theme="10"/>
      <name val="Calibri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164" fontId="28" fillId="0" borderId="0" applyFill="0" applyBorder="0" applyAlignment="0" applyProtection="0"/>
    <xf numFmtId="0" fontId="4" fillId="7" borderId="2" applyNumberFormat="0" applyAlignment="0" applyProtection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>
      <alignment horizontal="right" vertical="top"/>
    </xf>
    <xf numFmtId="0" fontId="9" fillId="0" borderId="0">
      <alignment horizontal="justify" vertical="top" wrapText="1"/>
    </xf>
    <xf numFmtId="0" fontId="8" fillId="0" borderId="0">
      <alignment horizontal="left"/>
    </xf>
    <xf numFmtId="4" fontId="9" fillId="0" borderId="0">
      <alignment horizontal="right"/>
    </xf>
    <xf numFmtId="0" fontId="9" fillId="0" borderId="0">
      <alignment horizontal="right"/>
    </xf>
    <xf numFmtId="0" fontId="10" fillId="0" borderId="0"/>
    <xf numFmtId="0" fontId="28" fillId="0" borderId="0"/>
    <xf numFmtId="0" fontId="10" fillId="0" borderId="0">
      <alignment horizontal="justify" wrapText="1"/>
    </xf>
    <xf numFmtId="0" fontId="28" fillId="0" borderId="0"/>
    <xf numFmtId="0" fontId="10" fillId="0" borderId="0"/>
    <xf numFmtId="0" fontId="10" fillId="0" borderId="0"/>
    <xf numFmtId="0" fontId="28" fillId="0" borderId="0"/>
    <xf numFmtId="0" fontId="28" fillId="21" borderId="9" applyNumberFormat="0" applyAlignment="0" applyProtection="0"/>
    <xf numFmtId="0" fontId="11" fillId="3" borderId="0" applyNumberFormat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3" applyNumberFormat="0" applyAlignment="0" applyProtection="0"/>
    <xf numFmtId="0" fontId="32" fillId="0" borderId="0" applyNumberFormat="0" applyBorder="0" applyProtection="0"/>
    <xf numFmtId="0" fontId="35" fillId="0" borderId="0" applyNumberFormat="0" applyBorder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5" fillId="0" borderId="4" applyNumberFormat="0" applyFill="0" applyAlignment="0" applyProtection="0"/>
  </cellStyleXfs>
  <cellXfs count="153">
    <xf numFmtId="0" fontId="0" fillId="0" borderId="0" xfId="0"/>
    <xf numFmtId="0" fontId="19" fillId="0" borderId="0" xfId="43" applyFont="1" applyAlignment="1">
      <alignment vertical="top"/>
    </xf>
    <xf numFmtId="0" fontId="19" fillId="0" borderId="0" xfId="43" applyFont="1"/>
    <xf numFmtId="4" fontId="20" fillId="0" borderId="0" xfId="43" applyNumberFormat="1" applyFont="1"/>
    <xf numFmtId="4" fontId="19" fillId="0" borderId="0" xfId="43" applyNumberFormat="1" applyFont="1"/>
    <xf numFmtId="0" fontId="19" fillId="0" borderId="0" xfId="43" applyFont="1" applyAlignment="1">
      <alignment horizontal="center" vertical="center"/>
    </xf>
    <xf numFmtId="0" fontId="21" fillId="0" borderId="0" xfId="43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19" fillId="0" borderId="0" xfId="43" applyFont="1" applyAlignment="1">
      <alignment wrapText="1"/>
    </xf>
    <xf numFmtId="0" fontId="19" fillId="0" borderId="0" xfId="43" applyFont="1" applyAlignment="1">
      <alignment horizontal="center" vertical="center" wrapText="1"/>
    </xf>
    <xf numFmtId="4" fontId="23" fillId="0" borderId="0" xfId="43" applyNumberFormat="1" applyFont="1" applyAlignment="1">
      <alignment horizontal="right" vertical="center" wrapText="1"/>
    </xf>
    <xf numFmtId="0" fontId="19" fillId="0" borderId="0" xfId="43" applyFont="1" applyAlignment="1">
      <alignment horizontal="center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4" fontId="24" fillId="0" borderId="0" xfId="43" applyNumberFormat="1" applyFont="1"/>
    <xf numFmtId="4" fontId="19" fillId="0" borderId="0" xfId="43" applyNumberFormat="1" applyFont="1" applyAlignment="1">
      <alignment horizontal="right" wrapText="1"/>
    </xf>
    <xf numFmtId="4" fontId="25" fillId="0" borderId="0" xfId="27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4" fontId="24" fillId="0" borderId="0" xfId="27" applyNumberFormat="1" applyFont="1" applyFill="1" applyBorder="1" applyAlignment="1" applyProtection="1">
      <alignment horizontal="right"/>
    </xf>
    <xf numFmtId="49" fontId="25" fillId="0" borderId="0" xfId="0" applyNumberFormat="1" applyFont="1" applyAlignment="1">
      <alignment horizontal="center" wrapText="1"/>
    </xf>
    <xf numFmtId="0" fontId="27" fillId="0" borderId="0" xfId="43" applyFont="1" applyAlignment="1">
      <alignment vertical="top"/>
    </xf>
    <xf numFmtId="0" fontId="27" fillId="0" borderId="0" xfId="43" applyFont="1" applyAlignment="1">
      <alignment horizontal="center" vertical="top"/>
    </xf>
    <xf numFmtId="0" fontId="25" fillId="0" borderId="0" xfId="0" applyFont="1" applyAlignment="1">
      <alignment vertical="top" wrapText="1"/>
    </xf>
    <xf numFmtId="0" fontId="29" fillId="0" borderId="0" xfId="43" applyFont="1" applyAlignment="1">
      <alignment vertical="top" wrapText="1"/>
    </xf>
    <xf numFmtId="0" fontId="27" fillId="0" borderId="0" xfId="43" applyFont="1"/>
    <xf numFmtId="4" fontId="30" fillId="0" borderId="0" xfId="43" applyNumberFormat="1" applyFont="1"/>
    <xf numFmtId="4" fontId="29" fillId="0" borderId="0" xfId="43" applyNumberFormat="1" applyFont="1"/>
    <xf numFmtId="0" fontId="19" fillId="0" borderId="11" xfId="43" applyFont="1" applyBorder="1" applyAlignment="1">
      <alignment horizontal="center" vertical="top"/>
    </xf>
    <xf numFmtId="0" fontId="33" fillId="0" borderId="13" xfId="55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3" fillId="0" borderId="14" xfId="55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4" fontId="35" fillId="0" borderId="16" xfId="56" applyNumberFormat="1" applyBorder="1"/>
    <xf numFmtId="0" fontId="35" fillId="0" borderId="17" xfId="55" applyFont="1" applyBorder="1" applyAlignment="1">
      <alignment vertical="center" wrapText="1"/>
    </xf>
    <xf numFmtId="0" fontId="35" fillId="0" borderId="17" xfId="55" applyFont="1" applyBorder="1" applyAlignment="1">
      <alignment horizontal="center" vertical="center"/>
    </xf>
    <xf numFmtId="2" fontId="35" fillId="0" borderId="18" xfId="55" applyNumberFormat="1" applyFont="1" applyBorder="1" applyAlignment="1">
      <alignment horizontal="right" vertical="center"/>
    </xf>
    <xf numFmtId="2" fontId="35" fillId="0" borderId="19" xfId="55" applyNumberFormat="1" applyFont="1" applyBorder="1" applyAlignment="1">
      <alignment horizontal="right" vertical="center"/>
    </xf>
    <xf numFmtId="9" fontId="35" fillId="0" borderId="17" xfId="56" applyNumberFormat="1" applyBorder="1"/>
    <xf numFmtId="0" fontId="0" fillId="0" borderId="18" xfId="0" applyBorder="1" applyAlignment="1">
      <alignment horizontal="center"/>
    </xf>
    <xf numFmtId="4" fontId="35" fillId="0" borderId="20" xfId="56" applyNumberFormat="1" applyBorder="1"/>
    <xf numFmtId="0" fontId="35" fillId="0" borderId="21" xfId="55" applyFont="1" applyBorder="1" applyAlignment="1">
      <alignment vertical="center" wrapText="1"/>
    </xf>
    <xf numFmtId="0" fontId="35" fillId="0" borderId="21" xfId="55" applyFont="1" applyBorder="1" applyAlignment="1">
      <alignment horizontal="center" vertical="center"/>
    </xf>
    <xf numFmtId="2" fontId="35" fillId="0" borderId="22" xfId="55" applyNumberFormat="1" applyFont="1" applyBorder="1" applyAlignment="1">
      <alignment horizontal="right" vertical="center"/>
    </xf>
    <xf numFmtId="2" fontId="35" fillId="0" borderId="23" xfId="55" applyNumberFormat="1" applyFont="1" applyBorder="1" applyAlignment="1">
      <alignment horizontal="right" vertical="center"/>
    </xf>
    <xf numFmtId="9" fontId="35" fillId="0" borderId="21" xfId="56" applyNumberFormat="1" applyBorder="1"/>
    <xf numFmtId="0" fontId="0" fillId="0" borderId="22" xfId="0" applyBorder="1" applyAlignment="1">
      <alignment horizontal="center"/>
    </xf>
    <xf numFmtId="4" fontId="35" fillId="0" borderId="24" xfId="56" applyNumberFormat="1" applyBorder="1"/>
    <xf numFmtId="0" fontId="35" fillId="0" borderId="25" xfId="55" applyFont="1" applyBorder="1" applyAlignment="1">
      <alignment vertical="center" wrapText="1"/>
    </xf>
    <xf numFmtId="0" fontId="35" fillId="0" borderId="25" xfId="55" applyFont="1" applyBorder="1" applyAlignment="1">
      <alignment horizontal="center" vertical="center"/>
    </xf>
    <xf numFmtId="2" fontId="35" fillId="0" borderId="26" xfId="55" applyNumberFormat="1" applyFont="1" applyBorder="1" applyAlignment="1">
      <alignment horizontal="right" vertical="center"/>
    </xf>
    <xf numFmtId="2" fontId="35" fillId="0" borderId="27" xfId="55" applyNumberFormat="1" applyFont="1" applyBorder="1" applyAlignment="1">
      <alignment horizontal="right" vertical="center"/>
    </xf>
    <xf numFmtId="9" fontId="35" fillId="0" borderId="25" xfId="56" applyNumberFormat="1" applyBorder="1"/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6" fillId="0" borderId="0" xfId="0" applyNumberFormat="1" applyFont="1" applyAlignment="1">
      <alignment horizontal="right"/>
    </xf>
    <xf numFmtId="0" fontId="5" fillId="0" borderId="0" xfId="0" applyFont="1"/>
    <xf numFmtId="0" fontId="0" fillId="23" borderId="0" xfId="0" applyFill="1"/>
    <xf numFmtId="4" fontId="36" fillId="23" borderId="0" xfId="0" applyNumberFormat="1" applyFont="1" applyFill="1" applyAlignment="1">
      <alignment horizontal="right"/>
    </xf>
    <xf numFmtId="0" fontId="0" fillId="0" borderId="12" xfId="0" applyBorder="1"/>
    <xf numFmtId="4" fontId="36" fillId="0" borderId="12" xfId="0" applyNumberFormat="1" applyFont="1" applyBorder="1" applyAlignment="1">
      <alignment horizontal="right"/>
    </xf>
    <xf numFmtId="0" fontId="5" fillId="0" borderId="12" xfId="0" applyFont="1" applyBorder="1"/>
    <xf numFmtId="9" fontId="0" fillId="0" borderId="0" xfId="0" applyNumberFormat="1"/>
    <xf numFmtId="9" fontId="5" fillId="23" borderId="0" xfId="0" applyNumberFormat="1" applyFont="1" applyFill="1" applyAlignment="1">
      <alignment horizontal="center"/>
    </xf>
    <xf numFmtId="4" fontId="5" fillId="23" borderId="0" xfId="0" applyNumberFormat="1" applyFont="1" applyFill="1" applyAlignment="1">
      <alignment horizontal="center"/>
    </xf>
    <xf numFmtId="165" fontId="0" fillId="23" borderId="0" xfId="0" applyNumberFormat="1" applyFill="1"/>
    <xf numFmtId="0" fontId="25" fillId="23" borderId="0" xfId="0" applyFont="1" applyFill="1" applyAlignment="1">
      <alignment horizontal="right"/>
    </xf>
    <xf numFmtId="0" fontId="5" fillId="23" borderId="0" xfId="0" applyFont="1" applyFill="1"/>
    <xf numFmtId="0" fontId="38" fillId="0" borderId="0" xfId="57" applyFill="1" applyBorder="1" applyAlignment="1" applyProtection="1"/>
    <xf numFmtId="0" fontId="5" fillId="23" borderId="28" xfId="0" applyFont="1" applyFill="1" applyBorder="1"/>
    <xf numFmtId="4" fontId="36" fillId="23" borderId="29" xfId="0" applyNumberFormat="1" applyFont="1" applyFill="1" applyBorder="1" applyAlignment="1">
      <alignment horizontal="right"/>
    </xf>
    <xf numFmtId="0" fontId="5" fillId="23" borderId="30" xfId="0" applyFont="1" applyFill="1" applyBorder="1"/>
    <xf numFmtId="0" fontId="39" fillId="0" borderId="0" xfId="43" applyFont="1" applyAlignment="1">
      <alignment vertical="top" wrapText="1"/>
    </xf>
    <xf numFmtId="0" fontId="27" fillId="0" borderId="0" xfId="43" quotePrefix="1" applyFont="1" applyAlignment="1">
      <alignment horizontal="center" vertical="top"/>
    </xf>
    <xf numFmtId="0" fontId="19" fillId="0" borderId="0" xfId="43" quotePrefix="1" applyFont="1" applyAlignment="1">
      <alignment horizontal="center" vertical="top"/>
    </xf>
    <xf numFmtId="49" fontId="25" fillId="0" borderId="0" xfId="0" quotePrefix="1" applyNumberFormat="1" applyFont="1" applyAlignment="1">
      <alignment horizontal="center" vertical="top"/>
    </xf>
    <xf numFmtId="0" fontId="22" fillId="0" borderId="0" xfId="43" applyFont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4" fontId="22" fillId="0" borderId="0" xfId="43" applyNumberFormat="1" applyFont="1" applyAlignment="1">
      <alignment horizontal="center" vertical="center" wrapText="1"/>
    </xf>
    <xf numFmtId="0" fontId="40" fillId="0" borderId="0" xfId="0" quotePrefix="1" applyFont="1" applyAlignment="1">
      <alignment horizontal="left" vertical="top" wrapText="1"/>
    </xf>
    <xf numFmtId="4" fontId="29" fillId="0" borderId="31" xfId="43" applyNumberFormat="1" applyFont="1" applyBorder="1"/>
    <xf numFmtId="4" fontId="30" fillId="0" borderId="31" xfId="43" applyNumberFormat="1" applyFont="1" applyBorder="1"/>
    <xf numFmtId="0" fontId="27" fillId="0" borderId="31" xfId="43" applyFont="1" applyBorder="1" applyAlignment="1">
      <alignment horizontal="center" vertical="top"/>
    </xf>
    <xf numFmtId="0" fontId="29" fillId="0" borderId="31" xfId="43" applyFont="1" applyBorder="1" applyAlignment="1">
      <alignment vertical="top" wrapText="1"/>
    </xf>
    <xf numFmtId="0" fontId="27" fillId="0" borderId="31" xfId="43" applyFont="1" applyBorder="1"/>
    <xf numFmtId="0" fontId="21" fillId="0" borderId="0" xfId="43" applyFont="1" applyAlignment="1">
      <alignment vertical="top" wrapText="1"/>
    </xf>
    <xf numFmtId="0" fontId="19" fillId="0" borderId="0" xfId="43" applyFont="1" applyAlignment="1">
      <alignment vertical="center" wrapText="1"/>
    </xf>
    <xf numFmtId="0" fontId="22" fillId="0" borderId="31" xfId="43" applyFont="1" applyBorder="1" applyAlignment="1">
      <alignment vertical="center" wrapText="1"/>
    </xf>
    <xf numFmtId="0" fontId="22" fillId="0" borderId="31" xfId="43" applyFont="1" applyBorder="1" applyAlignment="1">
      <alignment horizontal="center" vertical="center" wrapText="1"/>
    </xf>
    <xf numFmtId="4" fontId="22" fillId="0" borderId="31" xfId="43" applyNumberFormat="1" applyFont="1" applyBorder="1" applyAlignment="1">
      <alignment horizontal="center" vertical="center" wrapText="1"/>
    </xf>
    <xf numFmtId="4" fontId="21" fillId="0" borderId="31" xfId="43" applyNumberFormat="1" applyFont="1" applyBorder="1" applyAlignment="1">
      <alignment horizontal="right" vertical="center" wrapText="1"/>
    </xf>
    <xf numFmtId="4" fontId="31" fillId="0" borderId="0" xfId="43" applyNumberFormat="1" applyFont="1"/>
    <xf numFmtId="4" fontId="27" fillId="0" borderId="0" xfId="43" applyNumberFormat="1" applyFont="1"/>
    <xf numFmtId="4" fontId="25" fillId="0" borderId="0" xfId="43" applyNumberFormat="1" applyFont="1"/>
    <xf numFmtId="0" fontId="19" fillId="0" borderId="12" xfId="43" applyFont="1" applyBorder="1"/>
    <xf numFmtId="4" fontId="20" fillId="0" borderId="12" xfId="43" applyNumberFormat="1" applyFont="1" applyBorder="1"/>
    <xf numFmtId="4" fontId="19" fillId="0" borderId="12" xfId="43" applyNumberFormat="1" applyFont="1" applyBorder="1"/>
    <xf numFmtId="4" fontId="0" fillId="0" borderId="0" xfId="0" applyNumberFormat="1"/>
    <xf numFmtId="0" fontId="0" fillId="0" borderId="32" xfId="0" applyBorder="1"/>
    <xf numFmtId="4" fontId="39" fillId="0" borderId="0" xfId="43" applyNumberFormat="1" applyFont="1" applyAlignment="1">
      <alignment horizontal="right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1" xfId="0" applyBorder="1"/>
    <xf numFmtId="4" fontId="0" fillId="0" borderId="31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4" fontId="0" fillId="0" borderId="12" xfId="0" applyNumberFormat="1" applyBorder="1"/>
    <xf numFmtId="0" fontId="0" fillId="0" borderId="43" xfId="0" applyBorder="1"/>
    <xf numFmtId="0" fontId="22" fillId="20" borderId="44" xfId="43" applyFont="1" applyFill="1" applyBorder="1" applyAlignment="1">
      <alignment horizontal="center" vertical="center" wrapText="1"/>
    </xf>
    <xf numFmtId="0" fontId="22" fillId="20" borderId="44" xfId="43" applyFont="1" applyFill="1" applyBorder="1" applyAlignment="1">
      <alignment vertical="center" wrapText="1"/>
    </xf>
    <xf numFmtId="4" fontId="22" fillId="20" borderId="44" xfId="43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34" xfId="0" applyNumberFormat="1" applyBorder="1" applyAlignment="1">
      <alignment horizontal="center" vertical="center"/>
    </xf>
    <xf numFmtId="10" fontId="0" fillId="25" borderId="36" xfId="0" applyNumberFormat="1" applyFill="1" applyBorder="1"/>
    <xf numFmtId="0" fontId="0" fillId="0" borderId="32" xfId="0" applyBorder="1" applyAlignment="1">
      <alignment wrapText="1"/>
    </xf>
    <xf numFmtId="0" fontId="0" fillId="0" borderId="36" xfId="0" applyBorder="1"/>
    <xf numFmtId="4" fontId="0" fillId="0" borderId="31" xfId="0" applyNumberFormat="1" applyBorder="1" applyAlignment="1">
      <alignment horizontal="center" vertical="center"/>
    </xf>
    <xf numFmtId="0" fontId="0" fillId="0" borderId="30" xfId="0" applyBorder="1"/>
    <xf numFmtId="0" fontId="40" fillId="0" borderId="0" xfId="0" applyFont="1" applyAlignment="1">
      <alignment horizontal="left" vertical="top" wrapText="1"/>
    </xf>
    <xf numFmtId="0" fontId="27" fillId="0" borderId="29" xfId="43" applyFont="1" applyBorder="1" applyAlignment="1">
      <alignment horizontal="center" vertical="top"/>
    </xf>
    <xf numFmtId="0" fontId="25" fillId="0" borderId="29" xfId="0" applyFont="1" applyBorder="1" applyAlignment="1">
      <alignment vertical="top" wrapText="1"/>
    </xf>
    <xf numFmtId="49" fontId="25" fillId="0" borderId="29" xfId="0" applyNumberFormat="1" applyFont="1" applyBorder="1" applyAlignment="1">
      <alignment horizontal="center" wrapText="1"/>
    </xf>
    <xf numFmtId="4" fontId="25" fillId="0" borderId="29" xfId="27" applyNumberFormat="1" applyFont="1" applyFill="1" applyBorder="1" applyAlignment="1" applyProtection="1">
      <alignment horizontal="right"/>
    </xf>
    <xf numFmtId="0" fontId="29" fillId="0" borderId="29" xfId="43" applyFont="1" applyBorder="1" applyAlignment="1">
      <alignment vertical="top" wrapText="1"/>
    </xf>
    <xf numFmtId="0" fontId="27" fillId="0" borderId="29" xfId="43" applyFont="1" applyBorder="1"/>
    <xf numFmtId="4" fontId="30" fillId="0" borderId="29" xfId="43" applyNumberFormat="1" applyFont="1" applyBorder="1"/>
    <xf numFmtId="4" fontId="29" fillId="0" borderId="29" xfId="43" applyNumberFormat="1" applyFont="1" applyBorder="1"/>
    <xf numFmtId="4" fontId="43" fillId="0" borderId="29" xfId="27" applyNumberFormat="1" applyFont="1" applyFill="1" applyBorder="1" applyAlignment="1" applyProtection="1">
      <alignment horizontal="right"/>
    </xf>
    <xf numFmtId="0" fontId="44" fillId="20" borderId="10" xfId="43" applyFont="1" applyFill="1" applyBorder="1" applyAlignment="1">
      <alignment horizontal="center" vertical="center" wrapText="1"/>
    </xf>
    <xf numFmtId="4" fontId="44" fillId="20" borderId="10" xfId="43" applyNumberFormat="1" applyFont="1" applyFill="1" applyBorder="1" applyAlignment="1">
      <alignment horizontal="center" vertical="center" wrapText="1"/>
    </xf>
    <xf numFmtId="4" fontId="19" fillId="0" borderId="29" xfId="43" applyNumberFormat="1" applyFont="1" applyBorder="1"/>
    <xf numFmtId="0" fontId="21" fillId="0" borderId="0" xfId="0" applyFont="1" applyAlignment="1">
      <alignment horizontal="center" vertical="top" wrapText="1"/>
    </xf>
    <xf numFmtId="0" fontId="27" fillId="0" borderId="31" xfId="43" applyFont="1" applyBorder="1" applyAlignment="1">
      <alignment horizontal="center"/>
    </xf>
    <xf numFmtId="0" fontId="21" fillId="0" borderId="0" xfId="43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1" fillId="24" borderId="33" xfId="0" applyFont="1" applyFill="1" applyBorder="1" applyAlignment="1">
      <alignment horizontal="center"/>
    </xf>
    <xf numFmtId="0" fontId="41" fillId="24" borderId="34" xfId="0" applyFont="1" applyFill="1" applyBorder="1" applyAlignment="1">
      <alignment horizontal="center"/>
    </xf>
    <xf numFmtId="0" fontId="41" fillId="24" borderId="35" xfId="0" applyFont="1" applyFill="1" applyBorder="1" applyAlignment="1">
      <alignment horizontal="center"/>
    </xf>
    <xf numFmtId="0" fontId="22" fillId="20" borderId="44" xfId="43" applyFont="1" applyFill="1" applyBorder="1" applyAlignment="1">
      <alignment horizontal="center" vertical="center" wrapText="1"/>
    </xf>
  </cellXfs>
  <cellStyles count="59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Comma_troškovnik ARHITEKTURA OBJEKT" xfId="27" xr:uid="{00000000-0005-0000-0000-00001A000000}"/>
    <cellStyle name="Eingabe" xfId="28" xr:uid="{00000000-0005-0000-0000-00001B000000}"/>
    <cellStyle name="Ergebnis" xfId="29" xr:uid="{00000000-0005-0000-0000-00001C000000}"/>
    <cellStyle name="Erklärender Text" xfId="30" xr:uid="{00000000-0005-0000-0000-00001D000000}"/>
    <cellStyle name="Excel_BuiltIn_Total" xfId="58" xr:uid="{00000000-0005-0000-0000-00001E000000}"/>
    <cellStyle name="Gut" xfId="31" xr:uid="{00000000-0005-0000-0000-00001F000000}"/>
    <cellStyle name="Hiperveza" xfId="57" builtinId="8"/>
    <cellStyle name="kolona A" xfId="32" xr:uid="{00000000-0005-0000-0000-000021000000}"/>
    <cellStyle name="kolona B" xfId="33" xr:uid="{00000000-0005-0000-0000-000022000000}"/>
    <cellStyle name="kolona C" xfId="34" xr:uid="{00000000-0005-0000-0000-000023000000}"/>
    <cellStyle name="kolona D" xfId="35" xr:uid="{00000000-0005-0000-0000-000024000000}"/>
    <cellStyle name="kolona E" xfId="36" xr:uid="{00000000-0005-0000-0000-000025000000}"/>
    <cellStyle name="Normal 2" xfId="37" xr:uid="{00000000-0005-0000-0000-000026000000}"/>
    <cellStyle name="Normal 3" xfId="38" xr:uid="{00000000-0005-0000-0000-000027000000}"/>
    <cellStyle name="Normal 4" xfId="39" xr:uid="{00000000-0005-0000-0000-000028000000}"/>
    <cellStyle name="Normal 5" xfId="40" xr:uid="{00000000-0005-0000-0000-000029000000}"/>
    <cellStyle name="Normal 6" xfId="41" xr:uid="{00000000-0005-0000-0000-00002A000000}"/>
    <cellStyle name="Normal 7" xfId="42" xr:uid="{00000000-0005-0000-0000-00002B000000}"/>
    <cellStyle name="Normal 8" xfId="43" xr:uid="{00000000-0005-0000-0000-00002C000000}"/>
    <cellStyle name="Normal_02-UP-C-M" xfId="56" xr:uid="{00000000-0005-0000-0000-00002D000000}"/>
    <cellStyle name="Normal_Zavrsne analize cijena 2202 sa probom nove satnice" xfId="55" xr:uid="{00000000-0005-0000-0000-00002E000000}"/>
    <cellStyle name="Normalno" xfId="0" builtinId="0"/>
    <cellStyle name="Notiz" xfId="44" xr:uid="{00000000-0005-0000-0000-00002F000000}"/>
    <cellStyle name="Schlecht" xfId="45" xr:uid="{00000000-0005-0000-0000-000031000000}"/>
    <cellStyle name="Style 1" xfId="46" xr:uid="{00000000-0005-0000-0000-000032000000}"/>
    <cellStyle name="Überschrift" xfId="47" xr:uid="{00000000-0005-0000-0000-000033000000}"/>
    <cellStyle name="Überschrift 1" xfId="48" xr:uid="{00000000-0005-0000-0000-000034000000}"/>
    <cellStyle name="Überschrift 2" xfId="49" xr:uid="{00000000-0005-0000-0000-000035000000}"/>
    <cellStyle name="Überschrift 3" xfId="50" xr:uid="{00000000-0005-0000-0000-000036000000}"/>
    <cellStyle name="Überschrift 4" xfId="51" xr:uid="{00000000-0005-0000-0000-000037000000}"/>
    <cellStyle name="Verknüpfte Zelle" xfId="52" xr:uid="{00000000-0005-0000-0000-000038000000}"/>
    <cellStyle name="Warnender Text" xfId="53" xr:uid="{00000000-0005-0000-0000-000039000000}"/>
    <cellStyle name="Zelle überprüfen" xfId="54" xr:uid="{00000000-0005-0000-0000-00003A000000}"/>
  </cellStyles>
  <dxfs count="2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en\Sven%20C\DUBROVNIK_VRTOVI%20SUNCA\Dubrovnik_GLAVNI%20PROJEKT\Tro&#353;kovnik\tro&#353;kovnik%20hote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Rina/AppData/Local/Microsoft/Windows/Temporary%20Internet%20Files/Content.IE5/EK6Y4V19/sanjab/Application%20Data/Microsoft/Excel/Users/sanjab/My%20Documents/GRADILI&#352;TA/OB&#352;IVA&#268;_VINARIJA%20U%20OREBI&#262;U/333-V%20privr-%20Korta%20Katarina.xls?B08D8532" TargetMode="External"/><Relationship Id="rId1" Type="http://schemas.openxmlformats.org/officeDocument/2006/relationships/externalLinkPath" Target="file:///\\B08D8532\333-V%20privr-%20Korta%20Katar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ori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"/>
      <sheetName val="ukupna rekapitulacija"/>
      <sheetName val="F.0.-F.2 ."/>
      <sheetName val="F.3."/>
      <sheetName val="F.4."/>
      <sheetName val="F.5.-F.6."/>
      <sheetName val="F.7."/>
      <sheetName val="F.8."/>
      <sheetName val="F.9. "/>
      <sheetName val="F.10."/>
      <sheetName val="REK. ELEKTRO"/>
      <sheetName val="vodovod i odvodnja"/>
      <sheetName val="strojarstvo"/>
      <sheetName val="strojarstvo (vtr)"/>
      <sheetName val="REK. STROJARST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tabSelected="1" view="pageBreakPreview" zoomScale="85" zoomScaleNormal="85" zoomScaleSheetLayoutView="85" workbookViewId="0">
      <selection activeCell="E10" sqref="E10"/>
    </sheetView>
  </sheetViews>
  <sheetFormatPr defaultColWidth="10.7109375" defaultRowHeight="15"/>
  <cols>
    <col min="1" max="1" width="6.28515625" style="1" customWidth="1"/>
    <col min="2" max="2" width="63" style="1" customWidth="1"/>
    <col min="3" max="3" width="10.85546875" style="2" customWidth="1"/>
    <col min="4" max="4" width="11.42578125" style="3" customWidth="1"/>
    <col min="5" max="5" width="13.42578125" style="4" customWidth="1"/>
    <col min="6" max="6" width="15.5703125" style="4" customWidth="1"/>
    <col min="7" max="7" width="9.140625" style="2" customWidth="1"/>
    <col min="8" max="8" width="9.140625" style="5" customWidth="1"/>
    <col min="9" max="9" width="10.7109375" style="2" customWidth="1"/>
    <col min="10" max="10" width="23.5703125" style="2" customWidth="1"/>
    <col min="11" max="11" width="22.42578125" style="2" customWidth="1"/>
    <col min="12" max="249" width="9.140625" style="2" customWidth="1"/>
    <col min="250" max="250" width="5.42578125" style="2" customWidth="1"/>
    <col min="251" max="251" width="41" style="2" customWidth="1"/>
    <col min="252" max="252" width="1.85546875" style="2" customWidth="1"/>
    <col min="253" max="253" width="7.5703125" style="2" customWidth="1"/>
    <col min="254" max="16384" width="10.7109375" style="2"/>
  </cols>
  <sheetData>
    <row r="1" spans="1:11" ht="15.75">
      <c r="A1" s="145" t="s">
        <v>101</v>
      </c>
      <c r="B1" s="145"/>
      <c r="C1" s="145"/>
      <c r="D1" s="145"/>
      <c r="E1" s="145"/>
      <c r="F1" s="145"/>
      <c r="J1"/>
    </row>
    <row r="2" spans="1:11" ht="15.75">
      <c r="A2" s="145" t="s">
        <v>102</v>
      </c>
      <c r="B2" s="145"/>
      <c r="C2" s="145"/>
      <c r="D2" s="145"/>
      <c r="J2"/>
    </row>
    <row r="3" spans="1:11" s="8" customFormat="1" ht="15.75">
      <c r="A3" s="7"/>
      <c r="B3" s="143" t="s">
        <v>84</v>
      </c>
      <c r="C3" s="143"/>
      <c r="D3" s="143"/>
      <c r="E3" s="143"/>
      <c r="F3" s="143"/>
      <c r="H3" s="9"/>
    </row>
    <row r="4" spans="1:11" s="8" customFormat="1" ht="15.75">
      <c r="A4" s="7"/>
      <c r="B4" s="143"/>
      <c r="C4" s="143"/>
      <c r="D4" s="143"/>
      <c r="E4" s="143"/>
      <c r="F4" s="143"/>
      <c r="H4" s="9"/>
    </row>
    <row r="5" spans="1:11" ht="15.75">
      <c r="A5" s="6"/>
      <c r="B5" s="30"/>
      <c r="C5" s="30"/>
      <c r="D5" s="30"/>
      <c r="E5" s="30"/>
      <c r="F5" s="30"/>
      <c r="I5" s="10"/>
      <c r="K5" s="71"/>
    </row>
    <row r="6" spans="1:11" s="11" customFormat="1" ht="57.75" customHeight="1">
      <c r="A6" s="140" t="s">
        <v>0</v>
      </c>
      <c r="B6" s="140" t="s">
        <v>97</v>
      </c>
      <c r="C6" s="140" t="s">
        <v>94</v>
      </c>
      <c r="D6" s="141" t="s">
        <v>3</v>
      </c>
      <c r="E6" s="141" t="s">
        <v>95</v>
      </c>
      <c r="F6" s="141" t="s">
        <v>96</v>
      </c>
      <c r="H6" s="12"/>
      <c r="I6" s="13"/>
    </row>
    <row r="7" spans="1:11" s="11" customFormat="1">
      <c r="A7" s="79"/>
      <c r="B7" s="80"/>
      <c r="C7" s="79"/>
      <c r="D7" s="81"/>
      <c r="E7" s="81"/>
      <c r="F7" s="81"/>
      <c r="H7" s="12"/>
      <c r="I7" s="13"/>
    </row>
    <row r="8" spans="1:11" s="11" customFormat="1">
      <c r="A8" s="79"/>
      <c r="B8" s="80" t="s">
        <v>92</v>
      </c>
      <c r="C8" s="79"/>
      <c r="D8" s="81"/>
      <c r="E8" s="81"/>
      <c r="F8" s="81"/>
      <c r="H8" s="12"/>
      <c r="I8" s="13"/>
    </row>
    <row r="9" spans="1:11">
      <c r="A9" s="14"/>
      <c r="B9" s="15"/>
      <c r="C9" s="16"/>
      <c r="D9" s="17"/>
      <c r="F9" s="18"/>
    </row>
    <row r="10" spans="1:11" ht="28.5">
      <c r="A10" s="77" t="s">
        <v>5</v>
      </c>
      <c r="B10" s="25" t="s">
        <v>90</v>
      </c>
      <c r="C10" s="16"/>
      <c r="D10" s="17"/>
      <c r="F10" s="18"/>
    </row>
    <row r="11" spans="1:11" ht="16.5">
      <c r="A11" s="14"/>
      <c r="B11" s="25" t="s">
        <v>46</v>
      </c>
      <c r="C11" s="22" t="s">
        <v>7</v>
      </c>
      <c r="D11" s="19">
        <v>550</v>
      </c>
      <c r="E11" s="19"/>
      <c r="F11" s="19"/>
    </row>
    <row r="12" spans="1:11">
      <c r="A12" s="24"/>
      <c r="B12" s="25"/>
      <c r="C12" s="22"/>
      <c r="D12" s="19"/>
      <c r="E12" s="19"/>
      <c r="F12" s="19"/>
    </row>
    <row r="13" spans="1:11" customFormat="1" ht="42.75">
      <c r="A13" s="24" t="s">
        <v>8</v>
      </c>
      <c r="B13" s="25" t="s">
        <v>85</v>
      </c>
      <c r="C13" s="22"/>
      <c r="D13" s="19"/>
      <c r="E13" s="19"/>
      <c r="F13" s="19"/>
      <c r="H13" s="20"/>
      <c r="I13" s="21"/>
    </row>
    <row r="14" spans="1:11" ht="16.5">
      <c r="B14" s="25" t="s">
        <v>86</v>
      </c>
      <c r="C14" s="22" t="s">
        <v>7</v>
      </c>
      <c r="D14" s="19">
        <v>550</v>
      </c>
      <c r="E14" s="19"/>
      <c r="F14" s="19"/>
    </row>
    <row r="15" spans="1:11">
      <c r="A15" s="24"/>
      <c r="B15" s="25"/>
      <c r="C15" s="22"/>
      <c r="D15" s="19"/>
      <c r="E15" s="19"/>
      <c r="F15" s="19"/>
    </row>
    <row r="16" spans="1:11">
      <c r="A16" s="131"/>
      <c r="B16" s="132"/>
      <c r="C16" s="133"/>
      <c r="D16" s="134"/>
      <c r="E16" s="139" t="s">
        <v>6</v>
      </c>
      <c r="F16" s="142"/>
      <c r="I16" s="19"/>
      <c r="J16" s="19"/>
      <c r="K16" s="19"/>
    </row>
    <row r="17" spans="1:11">
      <c r="A17" s="2"/>
    </row>
    <row r="18" spans="1:11">
      <c r="A18" s="24"/>
      <c r="B18" s="25"/>
      <c r="C18" s="22"/>
      <c r="D18" s="19"/>
      <c r="E18" s="19"/>
      <c r="F18" s="19"/>
    </row>
    <row r="19" spans="1:11" s="11" customFormat="1">
      <c r="A19" s="79"/>
      <c r="B19" s="80" t="s">
        <v>91</v>
      </c>
      <c r="C19" s="79"/>
      <c r="D19" s="81"/>
      <c r="E19" s="81"/>
      <c r="F19" s="81"/>
      <c r="H19" s="12"/>
      <c r="I19" s="13"/>
    </row>
    <row r="20" spans="1:11">
      <c r="A20" s="14"/>
      <c r="B20" s="15"/>
      <c r="C20" s="16"/>
      <c r="D20" s="17"/>
      <c r="F20" s="18"/>
    </row>
    <row r="21" spans="1:11" ht="42.75">
      <c r="A21" s="77" t="s">
        <v>5</v>
      </c>
      <c r="B21" s="25" t="s">
        <v>87</v>
      </c>
      <c r="C21" s="16"/>
      <c r="D21" s="17"/>
      <c r="F21" s="18"/>
    </row>
    <row r="22" spans="1:11">
      <c r="A22" s="14"/>
      <c r="B22" s="25" t="s">
        <v>88</v>
      </c>
      <c r="C22" s="22" t="s">
        <v>65</v>
      </c>
      <c r="D22" s="19">
        <v>30</v>
      </c>
      <c r="E22" s="19"/>
      <c r="F22" s="19"/>
    </row>
    <row r="23" spans="1:11">
      <c r="A23" s="24"/>
      <c r="B23" s="25"/>
      <c r="C23" s="22"/>
      <c r="D23" s="19"/>
      <c r="E23" s="19"/>
      <c r="F23" s="19"/>
    </row>
    <row r="24" spans="1:11" ht="42.75">
      <c r="A24" s="24" t="s">
        <v>8</v>
      </c>
      <c r="B24" s="25" t="s">
        <v>85</v>
      </c>
      <c r="C24" s="22"/>
      <c r="D24" s="19"/>
      <c r="E24" s="19"/>
      <c r="F24" s="19"/>
      <c r="I24" s="19"/>
      <c r="J24" s="19"/>
      <c r="K24" s="19"/>
    </row>
    <row r="25" spans="1:11" ht="16.5">
      <c r="A25" s="24"/>
      <c r="B25" s="25" t="s">
        <v>86</v>
      </c>
      <c r="C25" s="22" t="s">
        <v>7</v>
      </c>
      <c r="D25" s="19">
        <v>300</v>
      </c>
      <c r="E25" s="19"/>
      <c r="F25" s="19"/>
      <c r="I25" s="19"/>
      <c r="J25" s="19"/>
      <c r="K25" s="19"/>
    </row>
    <row r="26" spans="1:11">
      <c r="A26" s="24"/>
      <c r="B26" s="25"/>
      <c r="C26" s="22"/>
      <c r="D26" s="19"/>
      <c r="E26" s="19"/>
      <c r="F26" s="19"/>
    </row>
    <row r="27" spans="1:11" ht="13.9" customHeight="1"/>
    <row r="28" spans="1:11" customFormat="1" ht="15.75">
      <c r="A28" s="131"/>
      <c r="B28" s="135"/>
      <c r="C28" s="136"/>
      <c r="D28" s="137"/>
      <c r="E28" s="138" t="s">
        <v>6</v>
      </c>
      <c r="F28" s="137"/>
      <c r="H28" s="20"/>
      <c r="I28" s="21"/>
    </row>
    <row r="30" spans="1:11" customFormat="1" ht="15.75">
      <c r="A30" s="24"/>
      <c r="B30" s="26"/>
      <c r="C30" s="27"/>
      <c r="D30" s="28"/>
      <c r="E30" s="29"/>
      <c r="F30" s="28"/>
      <c r="H30" s="20"/>
      <c r="I30" s="21"/>
    </row>
    <row r="31" spans="1:11" s="11" customFormat="1">
      <c r="A31" s="79"/>
      <c r="B31" s="80" t="s">
        <v>93</v>
      </c>
      <c r="C31" s="79"/>
      <c r="D31" s="81"/>
      <c r="E31" s="81"/>
      <c r="F31" s="81"/>
      <c r="H31" s="12"/>
      <c r="I31" s="13"/>
    </row>
    <row r="32" spans="1:11">
      <c r="A32" s="14"/>
      <c r="B32" s="15"/>
      <c r="C32" s="16"/>
      <c r="D32" s="17"/>
      <c r="F32" s="18"/>
    </row>
    <row r="33" spans="1:11" ht="42.75">
      <c r="A33" s="77" t="s">
        <v>5</v>
      </c>
      <c r="B33" s="25" t="s">
        <v>87</v>
      </c>
      <c r="C33" s="16"/>
      <c r="D33" s="17"/>
      <c r="F33" s="18"/>
    </row>
    <row r="34" spans="1:11">
      <c r="A34" s="14"/>
      <c r="B34" s="25" t="s">
        <v>88</v>
      </c>
      <c r="C34" s="22" t="s">
        <v>65</v>
      </c>
      <c r="D34" s="19">
        <v>50</v>
      </c>
      <c r="E34" s="19"/>
      <c r="F34" s="19"/>
    </row>
    <row r="35" spans="1:11">
      <c r="A35" s="24"/>
      <c r="B35" s="25"/>
      <c r="C35" s="22"/>
      <c r="D35" s="19"/>
      <c r="E35" s="19"/>
      <c r="F35" s="19"/>
    </row>
    <row r="36" spans="1:11" ht="42.75">
      <c r="A36" s="76" t="s">
        <v>45</v>
      </c>
      <c r="B36" s="25" t="s">
        <v>85</v>
      </c>
      <c r="C36" s="22"/>
      <c r="D36" s="19"/>
      <c r="E36" s="19"/>
      <c r="F36" s="19"/>
      <c r="I36" s="19"/>
      <c r="J36" s="19"/>
      <c r="K36" s="19"/>
    </row>
    <row r="37" spans="1:11" ht="16.5">
      <c r="A37" s="24"/>
      <c r="B37" s="25" t="s">
        <v>86</v>
      </c>
      <c r="C37" s="22" t="s">
        <v>7</v>
      </c>
      <c r="D37" s="19">
        <v>700</v>
      </c>
      <c r="E37" s="19"/>
      <c r="F37" s="19"/>
      <c r="I37" s="19"/>
      <c r="J37" s="19"/>
      <c r="K37" s="19"/>
    </row>
    <row r="38" spans="1:11">
      <c r="A38" s="24"/>
      <c r="B38" s="25"/>
      <c r="C38" s="22"/>
      <c r="D38" s="19"/>
      <c r="E38" s="19"/>
      <c r="F38" s="19"/>
      <c r="I38" s="19"/>
      <c r="J38" s="19"/>
      <c r="K38" s="19"/>
    </row>
    <row r="39" spans="1:11">
      <c r="A39" s="24"/>
      <c r="B39" s="2"/>
      <c r="C39" s="22"/>
      <c r="D39" s="19"/>
      <c r="E39" s="19"/>
      <c r="F39" s="19"/>
    </row>
    <row r="40" spans="1:11" customFormat="1" ht="21.6" customHeight="1">
      <c r="A40" s="85"/>
      <c r="B40" s="86"/>
      <c r="C40" s="87"/>
      <c r="D40" s="84"/>
      <c r="E40" s="83" t="s">
        <v>6</v>
      </c>
      <c r="F40" s="84"/>
      <c r="H40" s="20"/>
      <c r="I40" s="21"/>
    </row>
    <row r="41" spans="1:11" customFormat="1" ht="15.75" hidden="1">
      <c r="A41" s="24"/>
      <c r="B41" s="26"/>
      <c r="C41" s="27"/>
      <c r="D41" s="28"/>
      <c r="E41" s="29"/>
      <c r="F41" s="28"/>
      <c r="H41" s="20"/>
      <c r="I41" s="21"/>
    </row>
    <row r="42" spans="1:11" s="11" customFormat="1">
      <c r="A42" s="79"/>
      <c r="B42" s="80"/>
      <c r="C42" s="79"/>
      <c r="D42" s="81"/>
      <c r="E42" s="81"/>
      <c r="F42" s="81"/>
      <c r="H42" s="12"/>
      <c r="I42" s="13"/>
    </row>
    <row r="43" spans="1:11" ht="15" customHeight="1">
      <c r="A43" s="14"/>
      <c r="B43" s="15"/>
      <c r="C43" s="16"/>
      <c r="D43" s="17"/>
      <c r="F43" s="18"/>
    </row>
    <row r="44" spans="1:11" ht="15" customHeight="1">
      <c r="A44" s="77"/>
      <c r="B44" s="130" t="s">
        <v>47</v>
      </c>
      <c r="C44" s="16"/>
      <c r="D44" s="17"/>
      <c r="F44" s="18"/>
    </row>
    <row r="45" spans="1:11">
      <c r="A45" s="14"/>
      <c r="B45" s="25"/>
      <c r="C45" s="22"/>
      <c r="D45" s="19"/>
      <c r="E45" s="19"/>
      <c r="F45" s="19"/>
    </row>
    <row r="46" spans="1:11">
      <c r="A46" s="24"/>
      <c r="B46" s="25" t="str">
        <f>B8</f>
        <v>Dionica: DRAČE-ULAZ</v>
      </c>
      <c r="C46" s="22"/>
      <c r="D46" s="19"/>
      <c r="E46" s="19"/>
      <c r="F46" s="19"/>
    </row>
    <row r="47" spans="1:11" customFormat="1" ht="15.75">
      <c r="A47" s="78"/>
      <c r="B47" s="25" t="str">
        <f>B19</f>
        <v>Dionica: DRAČE-BRATKOVICE III</v>
      </c>
      <c r="C47" s="22"/>
      <c r="D47" s="19"/>
      <c r="E47" s="19"/>
      <c r="F47" s="19"/>
      <c r="H47" s="20"/>
      <c r="I47" s="21"/>
    </row>
    <row r="48" spans="1:11">
      <c r="A48" s="24"/>
      <c r="B48" s="25" t="str">
        <f>B31</f>
        <v>Dionica: SRESER-LANIŠTE</v>
      </c>
      <c r="C48" s="22"/>
      <c r="D48" s="19"/>
      <c r="E48" s="19"/>
      <c r="F48" s="19"/>
    </row>
    <row r="49" spans="1:11">
      <c r="A49" s="76"/>
      <c r="B49" s="2"/>
      <c r="C49" s="22"/>
      <c r="D49" s="19"/>
      <c r="E49" s="19"/>
      <c r="F49" s="19"/>
      <c r="I49" s="19"/>
      <c r="J49" s="19"/>
      <c r="K49" s="19"/>
    </row>
    <row r="51" spans="1:11">
      <c r="A51" s="24"/>
      <c r="B51" s="25"/>
      <c r="C51" s="22"/>
      <c r="D51" s="19"/>
      <c r="E51" s="19"/>
      <c r="F51" s="19"/>
      <c r="I51" s="19"/>
      <c r="J51" s="19"/>
      <c r="K51" s="19"/>
    </row>
    <row r="52" spans="1:11">
      <c r="A52" s="24"/>
      <c r="B52" s="2"/>
      <c r="C52" s="22"/>
      <c r="D52" s="19"/>
      <c r="E52" s="19"/>
      <c r="F52" s="19"/>
    </row>
    <row r="53" spans="1:11" customFormat="1" ht="15.75">
      <c r="A53" s="85"/>
      <c r="B53" s="86" t="s">
        <v>99</v>
      </c>
      <c r="C53" s="87"/>
      <c r="D53" s="84"/>
      <c r="E53" s="83"/>
      <c r="F53" s="84"/>
      <c r="H53" s="20"/>
      <c r="I53" s="21"/>
    </row>
    <row r="54" spans="1:11" customFormat="1" ht="15.75">
      <c r="A54" s="24"/>
      <c r="B54" s="26" t="s">
        <v>98</v>
      </c>
      <c r="C54" s="27"/>
      <c r="D54" s="28"/>
      <c r="E54" s="29"/>
      <c r="F54" s="28"/>
      <c r="H54" s="20"/>
      <c r="I54" s="21"/>
    </row>
    <row r="55" spans="1:11" s="11" customFormat="1">
      <c r="A55" s="79"/>
      <c r="B55" s="80" t="s">
        <v>100</v>
      </c>
      <c r="C55" s="79"/>
      <c r="D55" s="81"/>
      <c r="E55" s="81"/>
      <c r="F55" s="81"/>
      <c r="H55" s="12"/>
      <c r="I55" s="13"/>
    </row>
    <row r="56" spans="1:11">
      <c r="A56" s="14"/>
      <c r="B56" s="15"/>
      <c r="C56" s="16"/>
      <c r="D56" s="17"/>
      <c r="F56" s="18"/>
    </row>
    <row r="57" spans="1:11" ht="8.4499999999999993" customHeight="1">
      <c r="A57" s="77"/>
      <c r="B57" s="82"/>
      <c r="C57" s="16"/>
      <c r="D57" s="17"/>
      <c r="F57" s="18"/>
    </row>
    <row r="58" spans="1:11">
      <c r="A58" s="14"/>
      <c r="B58" s="25"/>
      <c r="C58" s="22"/>
      <c r="D58" s="19"/>
      <c r="E58" s="19"/>
      <c r="F58" s="19"/>
    </row>
    <row r="59" spans="1:11">
      <c r="A59" s="24"/>
      <c r="B59" s="25"/>
      <c r="C59" s="22"/>
      <c r="D59" s="19"/>
      <c r="E59" s="19"/>
      <c r="F59" s="19"/>
    </row>
    <row r="60" spans="1:11" customFormat="1" ht="15.75">
      <c r="A60" s="78"/>
      <c r="B60" s="25"/>
      <c r="C60" s="22"/>
      <c r="D60" s="19"/>
      <c r="E60" s="19"/>
      <c r="F60" s="19"/>
      <c r="H60" s="20"/>
      <c r="I60" s="21"/>
    </row>
    <row r="61" spans="1:11">
      <c r="A61" s="24"/>
      <c r="B61" s="25"/>
      <c r="C61" s="22"/>
      <c r="D61" s="19"/>
      <c r="E61" s="19"/>
      <c r="F61" s="19"/>
    </row>
    <row r="62" spans="1:11">
      <c r="A62" s="24"/>
      <c r="B62" s="25"/>
      <c r="C62" s="22"/>
      <c r="D62" s="19"/>
      <c r="E62" s="19"/>
      <c r="F62" s="19"/>
    </row>
    <row r="63" spans="1:11">
      <c r="A63" s="76"/>
      <c r="B63" s="25"/>
      <c r="C63" s="22"/>
      <c r="D63" s="19"/>
      <c r="E63" s="19"/>
      <c r="F63" s="19"/>
      <c r="I63" s="19"/>
      <c r="J63" s="19"/>
      <c r="K63" s="19"/>
    </row>
    <row r="64" spans="1:11">
      <c r="A64" s="24"/>
      <c r="B64" s="25"/>
      <c r="C64" s="22"/>
      <c r="D64" s="19"/>
      <c r="E64" s="19"/>
      <c r="F64" s="19"/>
      <c r="I64" s="19"/>
      <c r="J64" s="19"/>
      <c r="K64" s="19"/>
    </row>
    <row r="65" spans="1:9" ht="1.1499999999999999" customHeight="1">
      <c r="A65" s="24"/>
      <c r="B65" s="2"/>
      <c r="C65" s="22"/>
      <c r="D65" s="19"/>
      <c r="E65" s="19"/>
      <c r="F65" s="19"/>
    </row>
    <row r="66" spans="1:9" customFormat="1" ht="15.75" hidden="1">
      <c r="A66" s="85"/>
      <c r="B66" s="86"/>
      <c r="C66" s="87"/>
      <c r="D66" s="84"/>
      <c r="E66" s="83"/>
      <c r="F66" s="84"/>
      <c r="H66" s="20"/>
      <c r="I66" s="21"/>
    </row>
    <row r="67" spans="1:9" customFormat="1" ht="15.75" hidden="1">
      <c r="A67" s="24"/>
      <c r="B67" s="26"/>
      <c r="C67" s="27"/>
      <c r="D67" s="28"/>
      <c r="E67" s="29"/>
      <c r="F67" s="28"/>
      <c r="H67" s="20"/>
      <c r="I67" s="21"/>
    </row>
    <row r="68" spans="1:9" customFormat="1" ht="15.75">
      <c r="A68" s="24"/>
      <c r="B68" s="88"/>
      <c r="C68" s="27"/>
      <c r="D68" s="28"/>
      <c r="E68" s="29"/>
      <c r="F68" s="28"/>
      <c r="H68" s="20"/>
      <c r="I68" s="21"/>
    </row>
    <row r="69" spans="1:9" customFormat="1" ht="15.75">
      <c r="A69" s="24"/>
      <c r="B69" s="26"/>
      <c r="C69" s="27"/>
      <c r="D69" s="28"/>
      <c r="E69" s="29"/>
      <c r="F69" s="28"/>
      <c r="H69" s="20"/>
      <c r="I69" s="21"/>
    </row>
    <row r="70" spans="1:9" s="11" customFormat="1">
      <c r="A70" s="79"/>
      <c r="B70" s="89"/>
      <c r="C70" s="79"/>
      <c r="D70" s="81"/>
      <c r="E70" s="81"/>
      <c r="F70" s="102"/>
      <c r="H70" s="12"/>
      <c r="I70" s="13"/>
    </row>
    <row r="71" spans="1:9" s="11" customFormat="1" ht="15.75" customHeight="1">
      <c r="A71" s="79"/>
      <c r="B71" s="89"/>
      <c r="C71" s="79"/>
      <c r="D71" s="81"/>
      <c r="E71" s="81"/>
      <c r="F71" s="102">
        <f>F28</f>
        <v>0</v>
      </c>
      <c r="H71" s="12"/>
      <c r="I71" s="13"/>
    </row>
    <row r="72" spans="1:9" s="11" customFormat="1">
      <c r="A72" s="79"/>
      <c r="B72" s="89"/>
      <c r="C72" s="79"/>
      <c r="D72" s="81"/>
      <c r="E72" s="81"/>
      <c r="F72" s="102"/>
      <c r="H72" s="12"/>
      <c r="I72" s="13"/>
    </row>
    <row r="73" spans="1:9" s="11" customFormat="1">
      <c r="A73" s="79"/>
      <c r="B73" s="89"/>
      <c r="C73" s="79"/>
      <c r="D73" s="81"/>
      <c r="E73" s="81"/>
      <c r="F73" s="102"/>
      <c r="H73" s="12"/>
      <c r="I73" s="13"/>
    </row>
    <row r="74" spans="1:9" s="11" customFormat="1">
      <c r="A74" s="79"/>
      <c r="B74" s="89"/>
      <c r="C74" s="79"/>
      <c r="D74" s="81"/>
      <c r="E74" s="81"/>
      <c r="F74" s="102">
        <f>F40</f>
        <v>0</v>
      </c>
      <c r="H74" s="12"/>
      <c r="I74" s="13"/>
    </row>
    <row r="75" spans="1:9" s="11" customFormat="1">
      <c r="A75" s="79"/>
      <c r="B75" s="89"/>
      <c r="C75" s="79"/>
      <c r="D75" s="81"/>
      <c r="E75" s="81"/>
      <c r="F75" s="102">
        <f>F53</f>
        <v>0</v>
      </c>
      <c r="H75" s="12"/>
      <c r="I75" s="13"/>
    </row>
    <row r="76" spans="1:9" s="11" customFormat="1">
      <c r="A76" s="79"/>
      <c r="B76" s="89"/>
      <c r="C76" s="79"/>
      <c r="D76" s="81"/>
      <c r="E76" s="81"/>
      <c r="F76" s="102">
        <f>F66</f>
        <v>0</v>
      </c>
      <c r="H76" s="12"/>
      <c r="I76" s="13"/>
    </row>
    <row r="77" spans="1:9" s="11" customFormat="1">
      <c r="A77" s="79"/>
      <c r="B77" s="90"/>
      <c r="C77" s="91"/>
      <c r="D77" s="92"/>
      <c r="E77" s="92"/>
      <c r="F77" s="93">
        <f>SUM(F70:F76)</f>
        <v>0</v>
      </c>
      <c r="H77" s="12"/>
      <c r="I77" s="13"/>
    </row>
    <row r="78" spans="1:9" s="11" customFormat="1">
      <c r="A78" s="79"/>
      <c r="B78" s="80"/>
      <c r="C78" s="79"/>
      <c r="D78" s="81"/>
      <c r="E78" s="81"/>
      <c r="F78" s="81"/>
      <c r="H78" s="12"/>
      <c r="I78" s="13"/>
    </row>
    <row r="79" spans="1:9" customFormat="1" ht="15.75">
      <c r="A79" s="24"/>
      <c r="B79" s="26"/>
      <c r="C79" s="27"/>
      <c r="D79" s="28"/>
      <c r="E79" s="29"/>
      <c r="F79" s="28"/>
      <c r="H79" s="20"/>
      <c r="I79" s="21"/>
    </row>
    <row r="80" spans="1:9" customFormat="1" ht="15.75">
      <c r="A80" s="24"/>
      <c r="B80" s="26"/>
      <c r="C80" s="27"/>
      <c r="D80" s="28"/>
      <c r="E80" s="29"/>
      <c r="F80" s="28"/>
      <c r="H80" s="20"/>
      <c r="I80" s="21"/>
    </row>
    <row r="81" spans="1:9" customFormat="1" ht="15.75">
      <c r="A81" s="24"/>
      <c r="B81" s="26"/>
      <c r="C81" s="27"/>
      <c r="D81" s="28"/>
      <c r="E81" s="29"/>
      <c r="F81" s="28"/>
      <c r="H81" s="20"/>
      <c r="I81" s="21"/>
    </row>
    <row r="82" spans="1:9" customFormat="1" ht="15.75">
      <c r="A82" s="24"/>
      <c r="B82" s="75"/>
      <c r="C82" s="27"/>
      <c r="D82" s="28"/>
      <c r="E82" s="29"/>
      <c r="F82" s="28"/>
      <c r="H82" s="20"/>
      <c r="I82" s="21"/>
    </row>
    <row r="83" spans="1:9" customFormat="1" ht="15.75">
      <c r="A83" s="24"/>
      <c r="B83" s="75"/>
      <c r="C83" s="27"/>
      <c r="D83" s="28"/>
      <c r="E83" s="29"/>
      <c r="F83" s="28"/>
      <c r="H83" s="20"/>
      <c r="I83" s="21"/>
    </row>
    <row r="84" spans="1:9">
      <c r="A84" s="23"/>
      <c r="B84" s="23"/>
      <c r="C84" s="27"/>
      <c r="D84" s="94"/>
      <c r="E84" s="95"/>
      <c r="F84" s="95"/>
    </row>
    <row r="85" spans="1:9">
      <c r="A85" s="23"/>
      <c r="B85" s="23"/>
      <c r="D85" s="27"/>
      <c r="E85" s="96" t="s">
        <v>48</v>
      </c>
      <c r="F85" s="95"/>
    </row>
    <row r="86" spans="1:9">
      <c r="A86" s="23"/>
      <c r="B86" s="2"/>
      <c r="D86" s="27"/>
      <c r="E86" s="94"/>
      <c r="F86" s="95"/>
    </row>
    <row r="87" spans="1:9">
      <c r="B87" s="23" t="s">
        <v>89</v>
      </c>
      <c r="D87" s="97"/>
      <c r="E87" s="98"/>
      <c r="F87" s="99"/>
    </row>
    <row r="88" spans="1:9">
      <c r="D88" s="144"/>
      <c r="E88" s="144"/>
      <c r="F88" s="144"/>
    </row>
    <row r="89" spans="1:9">
      <c r="D89" s="2"/>
      <c r="E89" s="3"/>
    </row>
  </sheetData>
  <sheetProtection selectLockedCells="1" selectUnlockedCells="1"/>
  <mergeCells count="5">
    <mergeCell ref="B3:F3"/>
    <mergeCell ref="B4:F4"/>
    <mergeCell ref="D88:F88"/>
    <mergeCell ref="A2:D2"/>
    <mergeCell ref="A1:F1"/>
  </mergeCells>
  <conditionalFormatting sqref="F6:F8 F19 F31 F42 F55 F70:F78">
    <cfRule type="cellIs" dxfId="1" priority="11" stopIfTrue="1" operator="equal">
      <formula>0</formula>
    </cfRule>
  </conditionalFormatting>
  <pageMargins left="0.82677165354330717" right="0.35433070866141736" top="0.78740157480314965" bottom="0.47244094488188981" header="0.51181102362204722" footer="0.19685039370078741"/>
  <pageSetup paperSize="9" scale="74" firstPageNumber="0" fitToHeight="0" orientation="portrait" r:id="rId1"/>
  <headerFooter alignWithMargins="0">
    <oddFooter>&amp;R&amp;P/&amp;N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8"/>
  <sheetViews>
    <sheetView workbookViewId="0">
      <selection activeCell="J14" sqref="J14"/>
    </sheetView>
  </sheetViews>
  <sheetFormatPr defaultRowHeight="15"/>
  <cols>
    <col min="2" max="2" width="14.7109375" customWidth="1"/>
    <col min="3" max="3" width="9.42578125" bestFit="1" customWidth="1"/>
    <col min="5" max="6" width="13.85546875" customWidth="1"/>
    <col min="7" max="7" width="10.5703125" customWidth="1"/>
    <col min="8" max="8" width="8.85546875" customWidth="1"/>
    <col min="9" max="9" width="12" customWidth="1"/>
    <col min="10" max="10" width="12.85546875" bestFit="1" customWidth="1"/>
    <col min="11" max="11" width="10.85546875" customWidth="1"/>
    <col min="14" max="14" width="12.28515625" customWidth="1"/>
    <col min="15" max="15" width="9.7109375" customWidth="1"/>
    <col min="16" max="16" width="9.7109375" bestFit="1" customWidth="1"/>
    <col min="17" max="17" width="7.85546875" bestFit="1" customWidth="1"/>
    <col min="19" max="19" width="9.5703125" customWidth="1"/>
  </cols>
  <sheetData>
    <row r="1" spans="2:16" ht="33.75" customHeight="1">
      <c r="C1" s="101" t="s">
        <v>66</v>
      </c>
      <c r="D1" s="126" t="s">
        <v>69</v>
      </c>
      <c r="E1" s="126" t="s">
        <v>70</v>
      </c>
      <c r="F1" s="126" t="s">
        <v>71</v>
      </c>
    </row>
    <row r="2" spans="2:16" ht="15.75" thickBot="1">
      <c r="B2" s="101" t="s">
        <v>49</v>
      </c>
      <c r="C2" s="100" t="e">
        <f>#REF!+#REF!+#REF!+#REF!+#REF!+#REF!+#REF!</f>
        <v>#REF!</v>
      </c>
    </row>
    <row r="3" spans="2:16" ht="15.75" thickBot="1">
      <c r="B3" s="101" t="s">
        <v>50</v>
      </c>
      <c r="C3" s="100" t="e">
        <f>#REF!+#REF!+#REF!+#REF!+#REF!+#REF!+#REF!</f>
        <v>#REF!</v>
      </c>
      <c r="D3">
        <v>0.1</v>
      </c>
      <c r="E3">
        <f>((F3-D3)/2)+D3</f>
        <v>0.125</v>
      </c>
      <c r="F3">
        <v>0.15</v>
      </c>
      <c r="G3" s="148" t="s">
        <v>72</v>
      </c>
      <c r="H3" s="148"/>
      <c r="I3" s="127">
        <f>E3</f>
        <v>0.125</v>
      </c>
    </row>
    <row r="4" spans="2:16" ht="15.75" thickBot="1">
      <c r="B4" s="119" t="s">
        <v>51</v>
      </c>
      <c r="C4" s="100" t="e">
        <f>#REF!+#REF!+#REF!+#REF!+#REF!+#REF!+#REF!</f>
        <v>#REF!</v>
      </c>
    </row>
    <row r="5" spans="2:16" ht="16.5" thickBot="1">
      <c r="B5" s="149" t="s">
        <v>83</v>
      </c>
      <c r="C5" s="150"/>
      <c r="D5" s="150"/>
      <c r="E5" s="150"/>
      <c r="F5" s="150"/>
      <c r="G5" s="150"/>
      <c r="H5" s="150"/>
      <c r="I5" s="151"/>
    </row>
    <row r="6" spans="2:16" ht="30">
      <c r="B6" s="120" t="s">
        <v>52</v>
      </c>
      <c r="C6" s="152" t="s">
        <v>1</v>
      </c>
      <c r="D6" s="152"/>
      <c r="E6" s="121" t="s">
        <v>15</v>
      </c>
      <c r="F6" s="120" t="s">
        <v>2</v>
      </c>
      <c r="G6" s="122" t="s">
        <v>3</v>
      </c>
      <c r="H6" s="122" t="s">
        <v>60</v>
      </c>
      <c r="I6" s="122" t="s">
        <v>4</v>
      </c>
    </row>
    <row r="7" spans="2:16" ht="45">
      <c r="B7" s="103" t="s">
        <v>61</v>
      </c>
      <c r="C7" s="147" t="s">
        <v>64</v>
      </c>
      <c r="D7" s="147"/>
      <c r="E7" s="103"/>
      <c r="F7" s="104" t="s">
        <v>53</v>
      </c>
      <c r="G7" s="104" t="e">
        <f>C2</f>
        <v>#REF!</v>
      </c>
      <c r="H7" s="104">
        <v>6.5</v>
      </c>
      <c r="I7" s="123" t="e">
        <f>G7*H7</f>
        <v>#REF!</v>
      </c>
    </row>
    <row r="8" spans="2:16">
      <c r="B8" s="103" t="s">
        <v>62</v>
      </c>
      <c r="C8" s="146" t="s">
        <v>63</v>
      </c>
      <c r="D8" s="146"/>
      <c r="E8" s="105"/>
      <c r="F8" s="104" t="s">
        <v>65</v>
      </c>
      <c r="G8" s="104" t="e">
        <f>I3*C3+C3</f>
        <v>#REF!</v>
      </c>
      <c r="H8" s="104">
        <f>F20</f>
        <v>190</v>
      </c>
      <c r="I8" s="123" t="e">
        <f t="shared" ref="I8:I9" si="0">G8*H8</f>
        <v>#REF!</v>
      </c>
    </row>
    <row r="9" spans="2:16" ht="33.75" customHeight="1">
      <c r="B9" s="103" t="s">
        <v>51</v>
      </c>
      <c r="C9" s="146" t="s">
        <v>68</v>
      </c>
      <c r="D9" s="146"/>
      <c r="E9" s="105"/>
      <c r="F9" s="104" t="s">
        <v>53</v>
      </c>
      <c r="G9" s="104" t="e">
        <f>C4</f>
        <v>#REF!</v>
      </c>
      <c r="H9" s="104">
        <f>D13+G11*D13</f>
        <v>91.770050270042191</v>
      </c>
      <c r="I9" s="123" t="e">
        <f t="shared" si="0"/>
        <v>#REF!</v>
      </c>
      <c r="P9" s="106"/>
    </row>
    <row r="10" spans="2:16" ht="15.75" thickBot="1">
      <c r="E10" s="105"/>
      <c r="F10" s="105"/>
      <c r="G10" s="105"/>
      <c r="H10" s="104"/>
      <c r="I10" s="128" t="e">
        <f>SUM(I7:I9)</f>
        <v>#REF!</v>
      </c>
      <c r="J10" s="104"/>
      <c r="K10" s="104"/>
    </row>
    <row r="11" spans="2:16" ht="15.75" thickBot="1">
      <c r="B11" s="107" t="s">
        <v>55</v>
      </c>
      <c r="C11" s="108" t="s">
        <v>23</v>
      </c>
      <c r="D11" s="108"/>
      <c r="E11" s="108"/>
      <c r="F11" s="124" t="s">
        <v>54</v>
      </c>
      <c r="G11" s="125">
        <v>0.15</v>
      </c>
      <c r="J11" s="104"/>
    </row>
    <row r="12" spans="2:16">
      <c r="B12" s="110" t="s">
        <v>56</v>
      </c>
      <c r="C12" s="62"/>
      <c r="D12" s="62"/>
      <c r="E12" s="62"/>
      <c r="F12" s="62"/>
      <c r="G12" s="111"/>
      <c r="H12" s="104"/>
      <c r="I12" s="104"/>
      <c r="J12" s="104"/>
      <c r="K12" s="104"/>
    </row>
    <row r="13" spans="2:16">
      <c r="B13" s="112" t="s">
        <v>57</v>
      </c>
      <c r="C13" s="113">
        <v>0</v>
      </c>
      <c r="D13" s="114">
        <v>79.800043713080171</v>
      </c>
      <c r="E13" s="113" t="s">
        <v>58</v>
      </c>
      <c r="F13" s="113">
        <v>532.0002914205345</v>
      </c>
      <c r="G13" s="115" t="s">
        <v>67</v>
      </c>
      <c r="H13" s="104"/>
      <c r="I13" s="104"/>
      <c r="J13" s="104"/>
      <c r="K13" s="104"/>
    </row>
    <row r="14" spans="2:16">
      <c r="B14" s="116" t="s">
        <v>57</v>
      </c>
      <c r="C14">
        <v>0.05</v>
      </c>
      <c r="D14" s="100">
        <v>83.790045898734178</v>
      </c>
      <c r="E14" t="s">
        <v>58</v>
      </c>
      <c r="F14">
        <v>558.60030599156119</v>
      </c>
      <c r="G14" s="117" t="s">
        <v>59</v>
      </c>
      <c r="H14" s="104"/>
      <c r="I14" s="104"/>
      <c r="J14" s="104"/>
      <c r="K14" s="104"/>
    </row>
    <row r="15" spans="2:16">
      <c r="B15" s="116" t="s">
        <v>57</v>
      </c>
      <c r="C15">
        <v>0.1</v>
      </c>
      <c r="D15" s="100">
        <v>87.780048084388199</v>
      </c>
      <c r="E15" t="s">
        <v>58</v>
      </c>
      <c r="F15">
        <v>585.20032056258799</v>
      </c>
      <c r="G15" s="117" t="s">
        <v>59</v>
      </c>
      <c r="H15" s="104"/>
      <c r="I15" s="104"/>
      <c r="J15" s="104"/>
      <c r="K15" s="104"/>
    </row>
    <row r="16" spans="2:16">
      <c r="B16" s="116" t="s">
        <v>57</v>
      </c>
      <c r="C16">
        <v>0.15</v>
      </c>
      <c r="D16" s="100">
        <v>91.770050270042205</v>
      </c>
      <c r="E16" t="s">
        <v>58</v>
      </c>
      <c r="F16">
        <v>611.80033513361468</v>
      </c>
      <c r="G16" s="117" t="s">
        <v>59</v>
      </c>
      <c r="H16" s="104"/>
      <c r="I16" s="104"/>
      <c r="J16" s="104"/>
      <c r="K16" s="104"/>
    </row>
    <row r="17" spans="2:11">
      <c r="B17" s="116" t="s">
        <v>57</v>
      </c>
      <c r="C17">
        <v>0.2</v>
      </c>
      <c r="D17" s="100">
        <v>95.760052455696197</v>
      </c>
      <c r="E17" t="s">
        <v>58</v>
      </c>
      <c r="F17">
        <v>638.40034970464137</v>
      </c>
      <c r="G17" s="117" t="s">
        <v>59</v>
      </c>
      <c r="H17" s="104"/>
      <c r="I17" s="104"/>
      <c r="J17" s="104"/>
      <c r="K17" s="104"/>
    </row>
    <row r="18" spans="2:11">
      <c r="B18" s="110" t="s">
        <v>57</v>
      </c>
      <c r="C18" s="62">
        <v>0.25</v>
      </c>
      <c r="D18" s="118">
        <v>99.750054641350204</v>
      </c>
      <c r="E18" s="62" t="s">
        <v>58</v>
      </c>
      <c r="F18" s="62">
        <v>665.00036427566806</v>
      </c>
      <c r="G18" s="111" t="s">
        <v>59</v>
      </c>
      <c r="H18" s="104"/>
      <c r="I18" s="104"/>
      <c r="J18" s="104"/>
      <c r="K18" s="104"/>
    </row>
    <row r="19" spans="2:11" ht="15.75" thickBot="1"/>
    <row r="20" spans="2:11" ht="15.75" thickBot="1">
      <c r="B20" s="107" t="s">
        <v>73</v>
      </c>
      <c r="C20" s="108" t="s">
        <v>74</v>
      </c>
      <c r="D20" s="109" t="s">
        <v>75</v>
      </c>
      <c r="E20" s="129">
        <v>150</v>
      </c>
      <c r="F20" s="101">
        <f>((G20-E20)/2)+E20</f>
        <v>190</v>
      </c>
      <c r="G20" s="101">
        <v>230</v>
      </c>
    </row>
    <row r="21" spans="2:11">
      <c r="B21" t="s">
        <v>76</v>
      </c>
      <c r="C21">
        <v>80</v>
      </c>
      <c r="D21" s="100">
        <v>90</v>
      </c>
      <c r="E21" t="s">
        <v>79</v>
      </c>
    </row>
    <row r="22" spans="2:11">
      <c r="B22" t="s">
        <v>77</v>
      </c>
      <c r="C22">
        <v>64</v>
      </c>
      <c r="D22" s="100">
        <v>88</v>
      </c>
      <c r="E22" t="s">
        <v>31</v>
      </c>
    </row>
    <row r="23" spans="2:11">
      <c r="B23" t="s">
        <v>78</v>
      </c>
      <c r="C23">
        <v>122.25</v>
      </c>
      <c r="D23" s="100">
        <v>122.25</v>
      </c>
      <c r="E23" t="s">
        <v>79</v>
      </c>
    </row>
    <row r="24" spans="2:11">
      <c r="B24" t="s">
        <v>78</v>
      </c>
      <c r="C24">
        <v>75</v>
      </c>
      <c r="D24" s="100">
        <v>75</v>
      </c>
      <c r="E24" t="s">
        <v>31</v>
      </c>
    </row>
    <row r="26" spans="2:11">
      <c r="B26" t="s">
        <v>80</v>
      </c>
    </row>
    <row r="27" spans="2:11">
      <c r="B27" t="s">
        <v>81</v>
      </c>
    </row>
    <row r="28" spans="2:11">
      <c r="B28" t="s">
        <v>82</v>
      </c>
    </row>
  </sheetData>
  <mergeCells count="6">
    <mergeCell ref="C9:D9"/>
    <mergeCell ref="C8:D8"/>
    <mergeCell ref="C7:D7"/>
    <mergeCell ref="G3:H3"/>
    <mergeCell ref="B5:I5"/>
    <mergeCell ref="C6:D6"/>
  </mergeCells>
  <conditionalFormatting sqref="I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29"/>
  <sheetViews>
    <sheetView workbookViewId="0">
      <selection activeCell="C24" sqref="C24"/>
    </sheetView>
  </sheetViews>
  <sheetFormatPr defaultRowHeight="15"/>
  <cols>
    <col min="1" max="1" width="18.140625" customWidth="1"/>
    <col min="2" max="2" width="27.5703125" customWidth="1"/>
    <col min="3" max="3" width="24.5703125" customWidth="1"/>
  </cols>
  <sheetData>
    <row r="4" spans="1:4">
      <c r="B4" t="s">
        <v>42</v>
      </c>
      <c r="C4" t="s">
        <v>8</v>
      </c>
    </row>
    <row r="6" spans="1:4">
      <c r="B6" t="s">
        <v>29</v>
      </c>
      <c r="C6" s="69" t="s">
        <v>18</v>
      </c>
      <c r="D6" s="60"/>
    </row>
    <row r="8" spans="1:4">
      <c r="B8" t="s">
        <v>30</v>
      </c>
      <c r="C8" s="69" t="s">
        <v>19</v>
      </c>
      <c r="D8" s="60"/>
    </row>
    <row r="10" spans="1:4">
      <c r="B10" t="s">
        <v>37</v>
      </c>
      <c r="C10" s="61">
        <v>18</v>
      </c>
      <c r="D10" s="60" t="s">
        <v>38</v>
      </c>
    </row>
    <row r="12" spans="1:4">
      <c r="B12" t="s">
        <v>33</v>
      </c>
      <c r="C12" s="68">
        <v>25</v>
      </c>
      <c r="D12" s="60" t="s">
        <v>34</v>
      </c>
    </row>
    <row r="14" spans="1:4">
      <c r="A14" t="str">
        <f>C8&amp;" - "&amp;C6</f>
        <v>AB-11 - KAPJA</v>
      </c>
      <c r="B14" t="s">
        <v>32</v>
      </c>
      <c r="C14" s="58">
        <f>VLOOKUP($A14,Cjenik!A:F,4,FALSE)</f>
        <v>429.95</v>
      </c>
      <c r="D14" s="59" t="s">
        <v>31</v>
      </c>
    </row>
    <row r="16" spans="1:4">
      <c r="B16" t="s">
        <v>35</v>
      </c>
      <c r="C16" s="58">
        <f>C12*0.9</f>
        <v>22.5</v>
      </c>
      <c r="D16" s="59" t="s">
        <v>31</v>
      </c>
    </row>
    <row r="18" spans="1:7">
      <c r="B18" s="62" t="s">
        <v>36</v>
      </c>
      <c r="C18" s="63">
        <f>14000/C10</f>
        <v>777.77777777777783</v>
      </c>
      <c r="D18" s="64" t="s">
        <v>31</v>
      </c>
      <c r="F18" s="63">
        <f>14000/C10</f>
        <v>777.77777777777783</v>
      </c>
      <c r="G18" t="s">
        <v>43</v>
      </c>
    </row>
    <row r="20" spans="1:7">
      <c r="B20" s="59" t="s">
        <v>6</v>
      </c>
      <c r="C20" s="58">
        <f>SUM(C14:C18)</f>
        <v>1230.2277777777779</v>
      </c>
      <c r="D20" s="59" t="s">
        <v>31</v>
      </c>
    </row>
    <row r="21" spans="1:7">
      <c r="A21" s="65"/>
      <c r="B21" t="s">
        <v>39</v>
      </c>
    </row>
    <row r="22" spans="1:7">
      <c r="B22" s="66">
        <v>0</v>
      </c>
      <c r="C22" s="58">
        <f>C20+C20*B22</f>
        <v>1230.2277777777779</v>
      </c>
      <c r="D22" s="59" t="s">
        <v>31</v>
      </c>
    </row>
    <row r="23" spans="1:7">
      <c r="B23" s="65" t="s">
        <v>41</v>
      </c>
    </row>
    <row r="24" spans="1:7" ht="17.25">
      <c r="B24" s="67">
        <v>6</v>
      </c>
      <c r="C24" s="61">
        <f>C22*B24/40</f>
        <v>184.53416666666666</v>
      </c>
      <c r="D24" s="70" t="s">
        <v>40</v>
      </c>
    </row>
    <row r="29" spans="1:7" ht="17.25">
      <c r="B29" s="72" t="s">
        <v>44</v>
      </c>
      <c r="C29" s="73">
        <v>155</v>
      </c>
      <c r="D29" s="74" t="s">
        <v>40</v>
      </c>
    </row>
  </sheetData>
  <dataValidations count="2">
    <dataValidation type="list" allowBlank="1" sqref="C6" xr:uid="{00000000-0002-0000-0200-000000000000}">
      <formula1>"KAPJA,GLAVICE,RUDINE"</formula1>
    </dataValidation>
    <dataValidation type="list" allowBlank="1" sqref="C8" xr:uid="{00000000-0002-0000-0200-000001000000}">
      <formula1>"AB-8,AB-11,AB-16,AB-11e,AB-16e,BNS-16,BNS-22,BNS-32,BNHS-16"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G32"/>
  <sheetViews>
    <sheetView workbookViewId="0">
      <selection activeCell="G36" sqref="G36"/>
    </sheetView>
  </sheetViews>
  <sheetFormatPr defaultRowHeight="15"/>
  <cols>
    <col min="1" max="1" width="28" style="56" customWidth="1"/>
    <col min="2" max="2" width="12.28515625" style="56" customWidth="1"/>
    <col min="3" max="3" width="12.28515625" style="57" customWidth="1"/>
    <col min="4" max="5" width="12.28515625" style="56" customWidth="1"/>
    <col min="6" max="6" width="13.7109375" style="56" customWidth="1"/>
    <col min="7" max="7" width="37.85546875" style="56" customWidth="1"/>
  </cols>
  <sheetData>
    <row r="1" spans="1:7" ht="26.25" thickBot="1">
      <c r="A1" s="31" t="s">
        <v>9</v>
      </c>
      <c r="B1" s="32" t="s">
        <v>10</v>
      </c>
      <c r="C1" s="32" t="s">
        <v>11</v>
      </c>
      <c r="D1" s="33" t="s">
        <v>12</v>
      </c>
      <c r="E1" s="33" t="s">
        <v>13</v>
      </c>
      <c r="F1" s="33" t="s">
        <v>14</v>
      </c>
      <c r="G1" s="34" t="s">
        <v>15</v>
      </c>
    </row>
    <row r="2" spans="1:7" hidden="1">
      <c r="A2" s="35" t="str">
        <f t="shared" ref="A2:A28" si="0">B2&amp;" - "&amp;G2</f>
        <v>AB-8 - KAPJA</v>
      </c>
      <c r="B2" s="36" t="s">
        <v>16</v>
      </c>
      <c r="C2" s="37" t="s">
        <v>17</v>
      </c>
      <c r="D2" s="38">
        <v>0</v>
      </c>
      <c r="E2" s="39">
        <v>0</v>
      </c>
      <c r="F2" s="40">
        <v>0</v>
      </c>
      <c r="G2" s="41" t="s">
        <v>18</v>
      </c>
    </row>
    <row r="3" spans="1:7">
      <c r="A3" s="42" t="str">
        <f t="shared" si="0"/>
        <v>AB-11 - KAPJA</v>
      </c>
      <c r="B3" s="43" t="s">
        <v>19</v>
      </c>
      <c r="C3" s="44" t="s">
        <v>17</v>
      </c>
      <c r="D3" s="45">
        <v>429.95</v>
      </c>
      <c r="E3" s="46">
        <v>429.95</v>
      </c>
      <c r="F3" s="47">
        <v>0</v>
      </c>
      <c r="G3" s="48" t="s">
        <v>18</v>
      </c>
    </row>
    <row r="4" spans="1:7">
      <c r="A4" s="42" t="str">
        <f t="shared" si="0"/>
        <v>AB-11e - KAPJA</v>
      </c>
      <c r="B4" s="43" t="s">
        <v>20</v>
      </c>
      <c r="C4" s="44" t="s">
        <v>17</v>
      </c>
      <c r="D4" s="45">
        <v>603.48</v>
      </c>
      <c r="E4" s="46">
        <v>603.48</v>
      </c>
      <c r="F4" s="47">
        <v>0</v>
      </c>
      <c r="G4" s="48" t="s">
        <v>18</v>
      </c>
    </row>
    <row r="5" spans="1:7">
      <c r="A5" s="42" t="str">
        <f t="shared" si="0"/>
        <v>AB-16 - KAPJA</v>
      </c>
      <c r="B5" s="43" t="s">
        <v>21</v>
      </c>
      <c r="C5" s="44" t="s">
        <v>17</v>
      </c>
      <c r="D5" s="45">
        <v>428.27</v>
      </c>
      <c r="E5" s="46">
        <v>428.27</v>
      </c>
      <c r="F5" s="47">
        <v>0</v>
      </c>
      <c r="G5" s="48" t="s">
        <v>18</v>
      </c>
    </row>
    <row r="6" spans="1:7" hidden="1">
      <c r="A6" s="42" t="str">
        <f t="shared" si="0"/>
        <v>AB-16e - KAPJA</v>
      </c>
      <c r="B6" s="43" t="s">
        <v>22</v>
      </c>
      <c r="C6" s="44" t="s">
        <v>17</v>
      </c>
      <c r="D6" s="45">
        <v>0</v>
      </c>
      <c r="E6" s="46">
        <v>0</v>
      </c>
      <c r="F6" s="47">
        <v>0</v>
      </c>
      <c r="G6" s="48" t="s">
        <v>18</v>
      </c>
    </row>
    <row r="7" spans="1:7" hidden="1">
      <c r="A7" s="42" t="str">
        <f t="shared" si="0"/>
        <v>BNS-16 - KAPJA</v>
      </c>
      <c r="B7" s="43" t="s">
        <v>23</v>
      </c>
      <c r="C7" s="44" t="s">
        <v>17</v>
      </c>
      <c r="D7" s="45">
        <v>0</v>
      </c>
      <c r="E7" s="46">
        <v>0</v>
      </c>
      <c r="F7" s="47">
        <v>0</v>
      </c>
      <c r="G7" s="48" t="s">
        <v>18</v>
      </c>
    </row>
    <row r="8" spans="1:7">
      <c r="A8" s="42" t="str">
        <f t="shared" si="0"/>
        <v>BNS-22 - KAPJA</v>
      </c>
      <c r="B8" s="43" t="s">
        <v>24</v>
      </c>
      <c r="C8" s="44" t="s">
        <v>17</v>
      </c>
      <c r="D8" s="45">
        <v>382.79</v>
      </c>
      <c r="E8" s="46">
        <v>382.79</v>
      </c>
      <c r="F8" s="47">
        <v>0</v>
      </c>
      <c r="G8" s="48" t="s">
        <v>18</v>
      </c>
    </row>
    <row r="9" spans="1:7" hidden="1">
      <c r="A9" s="42" t="str">
        <f t="shared" si="0"/>
        <v>BNS-32 - KAPJA</v>
      </c>
      <c r="B9" s="43" t="s">
        <v>25</v>
      </c>
      <c r="C9" s="44" t="s">
        <v>17</v>
      </c>
      <c r="D9" s="45">
        <v>0</v>
      </c>
      <c r="E9" s="46">
        <v>0</v>
      </c>
      <c r="F9" s="47">
        <v>0</v>
      </c>
      <c r="G9" s="48" t="s">
        <v>18</v>
      </c>
    </row>
    <row r="10" spans="1:7" ht="15.75" thickBot="1">
      <c r="A10" s="49" t="str">
        <f t="shared" si="0"/>
        <v>BNHS-16 - KAPJA</v>
      </c>
      <c r="B10" s="50" t="s">
        <v>26</v>
      </c>
      <c r="C10" s="51" t="s">
        <v>17</v>
      </c>
      <c r="D10" s="52">
        <v>424.29</v>
      </c>
      <c r="E10" s="53">
        <v>424.29</v>
      </c>
      <c r="F10" s="54">
        <v>0</v>
      </c>
      <c r="G10" s="55" t="s">
        <v>18</v>
      </c>
    </row>
    <row r="11" spans="1:7" hidden="1">
      <c r="A11" s="35" t="str">
        <f t="shared" si="0"/>
        <v>AB-8 - RUDINE</v>
      </c>
      <c r="B11" s="36" t="s">
        <v>16</v>
      </c>
      <c r="C11" s="37" t="s">
        <v>17</v>
      </c>
      <c r="D11" s="38">
        <v>0</v>
      </c>
      <c r="E11" s="39">
        <v>0</v>
      </c>
      <c r="F11" s="40">
        <v>0</v>
      </c>
      <c r="G11" s="41" t="s">
        <v>27</v>
      </c>
    </row>
    <row r="12" spans="1:7">
      <c r="A12" s="42" t="str">
        <f t="shared" si="0"/>
        <v>AB-11 - RUDINE</v>
      </c>
      <c r="B12" s="43" t="s">
        <v>19</v>
      </c>
      <c r="C12" s="44" t="s">
        <v>17</v>
      </c>
      <c r="D12" s="45">
        <v>494.1</v>
      </c>
      <c r="E12" s="46">
        <v>494.1</v>
      </c>
      <c r="F12" s="47">
        <v>0</v>
      </c>
      <c r="G12" s="48" t="s">
        <v>27</v>
      </c>
    </row>
    <row r="13" spans="1:7" hidden="1">
      <c r="A13" s="42" t="str">
        <f t="shared" si="0"/>
        <v>AB-11e - RUDINE</v>
      </c>
      <c r="B13" s="43" t="s">
        <v>20</v>
      </c>
      <c r="C13" s="44" t="s">
        <v>17</v>
      </c>
      <c r="D13" s="45">
        <v>0</v>
      </c>
      <c r="E13" s="46">
        <v>0</v>
      </c>
      <c r="F13" s="47">
        <v>0</v>
      </c>
      <c r="G13" s="48" t="s">
        <v>27</v>
      </c>
    </row>
    <row r="14" spans="1:7">
      <c r="A14" s="42" t="str">
        <f t="shared" si="0"/>
        <v>AB-16 - RUDINE</v>
      </c>
      <c r="B14" s="43" t="s">
        <v>21</v>
      </c>
      <c r="C14" s="44" t="s">
        <v>17</v>
      </c>
      <c r="D14" s="45">
        <v>500.6</v>
      </c>
      <c r="E14" s="46">
        <v>500.6</v>
      </c>
      <c r="F14" s="47">
        <v>0</v>
      </c>
      <c r="G14" s="48" t="s">
        <v>27</v>
      </c>
    </row>
    <row r="15" spans="1:7" hidden="1">
      <c r="A15" s="42" t="str">
        <f t="shared" si="0"/>
        <v>AB-16e - RUDINE</v>
      </c>
      <c r="B15" s="43" t="s">
        <v>22</v>
      </c>
      <c r="C15" s="44" t="s">
        <v>17</v>
      </c>
      <c r="D15" s="45">
        <v>0</v>
      </c>
      <c r="E15" s="46">
        <v>0</v>
      </c>
      <c r="F15" s="47">
        <v>0</v>
      </c>
      <c r="G15" s="48" t="s">
        <v>27</v>
      </c>
    </row>
    <row r="16" spans="1:7">
      <c r="A16" s="42" t="str">
        <f t="shared" si="0"/>
        <v>BNS-16 - RUDINE</v>
      </c>
      <c r="B16" s="43" t="s">
        <v>23</v>
      </c>
      <c r="C16" s="44" t="s">
        <v>17</v>
      </c>
      <c r="D16" s="45">
        <v>444.1</v>
      </c>
      <c r="E16" s="46">
        <v>444.1</v>
      </c>
      <c r="F16" s="47">
        <v>0</v>
      </c>
      <c r="G16" s="48" t="s">
        <v>27</v>
      </c>
    </row>
    <row r="17" spans="1:7">
      <c r="A17" s="42" t="str">
        <f t="shared" si="0"/>
        <v>BNS-22 - RUDINE</v>
      </c>
      <c r="B17" s="43" t="s">
        <v>24</v>
      </c>
      <c r="C17" s="44" t="s">
        <v>17</v>
      </c>
      <c r="D17" s="45">
        <v>422.6</v>
      </c>
      <c r="E17" s="46">
        <v>422.6</v>
      </c>
      <c r="F17" s="47">
        <v>0</v>
      </c>
      <c r="G17" s="48" t="s">
        <v>27</v>
      </c>
    </row>
    <row r="18" spans="1:7">
      <c r="A18" s="42" t="str">
        <f t="shared" si="0"/>
        <v>BNS-32 - RUDINE</v>
      </c>
      <c r="B18" s="43" t="s">
        <v>25</v>
      </c>
      <c r="C18" s="44" t="s">
        <v>17</v>
      </c>
      <c r="D18" s="45">
        <v>416.9</v>
      </c>
      <c r="E18" s="46">
        <v>416.9</v>
      </c>
      <c r="F18" s="47">
        <v>0</v>
      </c>
      <c r="G18" s="48" t="s">
        <v>27</v>
      </c>
    </row>
    <row r="19" spans="1:7" ht="15.75" thickBot="1">
      <c r="A19" s="49" t="str">
        <f t="shared" si="0"/>
        <v>BNHS-16 - RUDINE</v>
      </c>
      <c r="B19" s="50" t="s">
        <v>26</v>
      </c>
      <c r="C19" s="51" t="s">
        <v>17</v>
      </c>
      <c r="D19" s="52">
        <v>495.6</v>
      </c>
      <c r="E19" s="53">
        <v>495.6</v>
      </c>
      <c r="F19" s="54">
        <v>0</v>
      </c>
      <c r="G19" s="55" t="s">
        <v>27</v>
      </c>
    </row>
    <row r="20" spans="1:7">
      <c r="A20" s="35" t="str">
        <f t="shared" si="0"/>
        <v>AB-8 - GLAVICE</v>
      </c>
      <c r="B20" s="36" t="s">
        <v>16</v>
      </c>
      <c r="C20" s="37" t="s">
        <v>17</v>
      </c>
      <c r="D20" s="38">
        <v>420.04250000000002</v>
      </c>
      <c r="E20" s="39">
        <v>442.15</v>
      </c>
      <c r="F20" s="40">
        <v>-0.05</v>
      </c>
      <c r="G20" s="41" t="s">
        <v>28</v>
      </c>
    </row>
    <row r="21" spans="1:7">
      <c r="A21" s="42" t="str">
        <f t="shared" si="0"/>
        <v>AB-11 - GLAVICE</v>
      </c>
      <c r="B21" s="43" t="s">
        <v>19</v>
      </c>
      <c r="C21" s="44" t="s">
        <v>17</v>
      </c>
      <c r="D21" s="45">
        <v>398.81</v>
      </c>
      <c r="E21" s="46">
        <v>419.8</v>
      </c>
      <c r="F21" s="47">
        <v>-0.05</v>
      </c>
      <c r="G21" s="48" t="s">
        <v>28</v>
      </c>
    </row>
    <row r="22" spans="1:7">
      <c r="A22" s="42" t="str">
        <f t="shared" si="0"/>
        <v>AB-11e - GLAVICE</v>
      </c>
      <c r="B22" s="43" t="s">
        <v>20</v>
      </c>
      <c r="C22" s="44" t="s">
        <v>17</v>
      </c>
      <c r="D22" s="45">
        <v>509.71300000000002</v>
      </c>
      <c r="E22" s="46">
        <v>536.54</v>
      </c>
      <c r="F22" s="47">
        <v>-0.05</v>
      </c>
      <c r="G22" s="48" t="s">
        <v>28</v>
      </c>
    </row>
    <row r="23" spans="1:7">
      <c r="A23" s="42" t="str">
        <f t="shared" si="0"/>
        <v>AB-16 - GLAVICE</v>
      </c>
      <c r="B23" s="43" t="s">
        <v>21</v>
      </c>
      <c r="C23" s="44" t="s">
        <v>17</v>
      </c>
      <c r="D23" s="45">
        <v>394.08850000000001</v>
      </c>
      <c r="E23" s="46">
        <v>414.83</v>
      </c>
      <c r="F23" s="47">
        <v>-0.05</v>
      </c>
      <c r="G23" s="48" t="s">
        <v>28</v>
      </c>
    </row>
    <row r="24" spans="1:7">
      <c r="A24" s="42" t="str">
        <f t="shared" si="0"/>
        <v>AB-16e - GLAVICE</v>
      </c>
      <c r="B24" s="43" t="s">
        <v>22</v>
      </c>
      <c r="C24" s="44" t="s">
        <v>17</v>
      </c>
      <c r="D24" s="45">
        <v>507.35700000000003</v>
      </c>
      <c r="E24" s="46">
        <v>534.05999999999995</v>
      </c>
      <c r="F24" s="47">
        <v>-0.05</v>
      </c>
      <c r="G24" s="48" t="s">
        <v>28</v>
      </c>
    </row>
    <row r="25" spans="1:7">
      <c r="A25" s="42" t="str">
        <f t="shared" si="0"/>
        <v>BNS-16 - GLAVICE</v>
      </c>
      <c r="B25" s="43" t="s">
        <v>23</v>
      </c>
      <c r="C25" s="44" t="s">
        <v>17</v>
      </c>
      <c r="D25" s="45">
        <v>358.69150000000002</v>
      </c>
      <c r="E25" s="46">
        <v>377.57</v>
      </c>
      <c r="F25" s="47">
        <v>-0.05</v>
      </c>
      <c r="G25" s="48" t="s">
        <v>28</v>
      </c>
    </row>
    <row r="26" spans="1:7">
      <c r="A26" s="42" t="str">
        <f t="shared" si="0"/>
        <v>BNS-22 - GLAVICE</v>
      </c>
      <c r="B26" s="43" t="s">
        <v>24</v>
      </c>
      <c r="C26" s="44" t="s">
        <v>17</v>
      </c>
      <c r="D26" s="45">
        <v>343.34899999999999</v>
      </c>
      <c r="E26" s="46">
        <v>361.42</v>
      </c>
      <c r="F26" s="47">
        <v>-0.05</v>
      </c>
      <c r="G26" s="48" t="s">
        <v>28</v>
      </c>
    </row>
    <row r="27" spans="1:7">
      <c r="A27" s="42" t="str">
        <f t="shared" si="0"/>
        <v>BNS-32 - GLAVICE</v>
      </c>
      <c r="B27" s="43" t="s">
        <v>25</v>
      </c>
      <c r="C27" s="44" t="s">
        <v>17</v>
      </c>
      <c r="D27" s="45">
        <v>326.82850000000002</v>
      </c>
      <c r="E27" s="46">
        <v>344.03</v>
      </c>
      <c r="F27" s="47">
        <v>-0.05</v>
      </c>
      <c r="G27" s="48" t="s">
        <v>28</v>
      </c>
    </row>
    <row r="28" spans="1:7" ht="15.75" hidden="1" thickBot="1">
      <c r="A28" s="49" t="str">
        <f t="shared" si="0"/>
        <v>BNHS-16 - GLAVICE</v>
      </c>
      <c r="B28" s="50" t="s">
        <v>26</v>
      </c>
      <c r="C28" s="51" t="s">
        <v>17</v>
      </c>
      <c r="D28" s="52">
        <v>0</v>
      </c>
      <c r="E28" s="53">
        <v>0</v>
      </c>
      <c r="F28" s="54">
        <v>-0.05</v>
      </c>
      <c r="G28" s="55" t="s">
        <v>28</v>
      </c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>
      <c r="A32"/>
      <c r="B32"/>
      <c r="C32"/>
      <c r="D32"/>
      <c r="E32"/>
      <c r="F32"/>
      <c r="G32"/>
    </row>
  </sheetData>
  <autoFilter ref="A1:G28" xr:uid="{00000000-0009-0000-0000-000003000000}">
    <filterColumn colId="4">
      <filters>
        <filter val="344,03"/>
        <filter val="361,42"/>
        <filter val="377,57"/>
        <filter val="382,79"/>
        <filter val="414,83"/>
        <filter val="416,90"/>
        <filter val="419,80"/>
        <filter val="422,60"/>
        <filter val="424,29"/>
        <filter val="428,27"/>
        <filter val="429,95"/>
        <filter val="442,15"/>
        <filter val="444,10"/>
        <filter val="494,10"/>
        <filter val="495,60"/>
        <filter val="500,60"/>
        <filter val="534,06"/>
        <filter val="536,54"/>
        <filter val="603,48"/>
      </filters>
    </filterColumn>
  </autoFilter>
  <dataValidations count="3">
    <dataValidation type="list" allowBlank="1" showInputMessage="1" showErrorMessage="1" sqref="E60:E65536" xr:uid="{00000000-0002-0000-0300-000000000000}">
      <formula1>"DA,NE"</formula1>
    </dataValidation>
    <dataValidation type="list" allowBlank="1" sqref="C1 D60:D65536" xr:uid="{00000000-0002-0000-0300-000001000000}">
      <formula1>"t,m',m2,m3,kom,kg"</formula1>
    </dataValidation>
    <dataValidation type="list" allowBlank="1" sqref="G1:G28" xr:uid="{00000000-0002-0000-0300-000002000000}">
      <formula1>"KAPJA,GLAVICE,RUDINE"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PONUDA</vt:lpstr>
      <vt:lpstr>Kalkulacija</vt:lpstr>
      <vt:lpstr>Analiza</vt:lpstr>
      <vt:lpstr>Cjenik</vt:lpstr>
      <vt:lpstr>Analiza!Podrucje_ispisa</vt:lpstr>
      <vt:lpstr>PONUDA!Podrucje_ispisa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Brkić</cp:lastModifiedBy>
  <cp:revision>5</cp:revision>
  <cp:lastPrinted>2023-09-07T06:36:08Z</cp:lastPrinted>
  <dcterms:created xsi:type="dcterms:W3CDTF">2010-08-24T07:57:38Z</dcterms:created>
  <dcterms:modified xsi:type="dcterms:W3CDTF">2023-09-13T09:27:12Z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D:\pbrbora\JOBS\Tablica\Izvedba modernizacije javne rasvjete na podrucju opcine Konavle.xls</vt:lpwstr>
  </property>
</Properties>
</file>